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8" yWindow="-108" windowWidth="23256" windowHeight="13896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5'!$A$1:$M$33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5" l="1"/>
  <c r="C26" i="5"/>
  <c r="C19" i="5"/>
  <c r="C18" i="5"/>
  <c r="B23" i="5"/>
  <c r="B22" i="5"/>
  <c r="B17" i="5"/>
  <c r="B14" i="5"/>
  <c r="D33" i="1" l="1"/>
  <c r="D62" i="1"/>
  <c r="D14" i="2" l="1"/>
  <c r="D74" i="1" l="1"/>
  <c r="C74" i="1"/>
  <c r="D54" i="1" l="1"/>
  <c r="C54" i="1"/>
  <c r="D24" i="1" l="1"/>
  <c r="D95" i="1" l="1"/>
  <c r="D93" i="1" s="1"/>
  <c r="F14" i="3" l="1"/>
  <c r="F45" i="3" l="1"/>
  <c r="F44" i="3"/>
  <c r="F22" i="3"/>
  <c r="F14" i="2"/>
  <c r="F8" i="2"/>
  <c r="F74" i="1"/>
  <c r="E14" i="4" l="1"/>
  <c r="E12" i="3"/>
  <c r="D17" i="2" l="1"/>
  <c r="C17" i="2"/>
  <c r="E31" i="3" l="1"/>
  <c r="E23" i="3"/>
  <c r="E22" i="3"/>
  <c r="E21" i="3"/>
  <c r="C95" i="1" l="1"/>
  <c r="C93" i="1" s="1"/>
  <c r="D89" i="1" l="1"/>
  <c r="D29" i="1" l="1"/>
  <c r="D96" i="1" l="1"/>
  <c r="E9" i="4"/>
  <c r="D24" i="3" l="1"/>
  <c r="F24" i="3" s="1"/>
  <c r="D25" i="2"/>
  <c r="D16" i="2"/>
  <c r="D97" i="1"/>
  <c r="D23" i="2" s="1"/>
  <c r="D27" i="3" l="1"/>
  <c r="C97" i="1"/>
  <c r="C23" i="2" s="1"/>
  <c r="F23" i="2" s="1"/>
  <c r="D21" i="2" l="1"/>
  <c r="D15" i="2"/>
  <c r="E44" i="3"/>
  <c r="E45" i="3"/>
  <c r="D26" i="3" l="1"/>
  <c r="E10" i="3"/>
  <c r="F10" i="3"/>
  <c r="C13" i="3"/>
  <c r="D13" i="3"/>
  <c r="C11" i="3"/>
  <c r="D8" i="4"/>
  <c r="C8" i="4"/>
  <c r="E10" i="4"/>
  <c r="E8" i="4" s="1"/>
  <c r="B20" i="5"/>
  <c r="D9" i="5"/>
  <c r="D10" i="5"/>
  <c r="D11" i="5"/>
  <c r="D13" i="5"/>
  <c r="D14" i="5"/>
  <c r="D15" i="5"/>
  <c r="D22" i="5"/>
  <c r="D23" i="5"/>
  <c r="D9" i="3" l="1"/>
  <c r="D43" i="3" s="1"/>
  <c r="C9" i="3"/>
  <c r="C43" i="3" s="1"/>
  <c r="F13" i="3"/>
  <c r="E13" i="3"/>
  <c r="E14" i="3"/>
  <c r="E11" i="3"/>
  <c r="F11" i="3"/>
  <c r="D17" i="5"/>
  <c r="D26" i="5"/>
  <c r="D19" i="5"/>
  <c r="C12" i="5"/>
  <c r="B12" i="5"/>
  <c r="C8" i="5"/>
  <c r="B8" i="5"/>
  <c r="F43" i="3" l="1"/>
  <c r="D12" i="5"/>
  <c r="C20" i="5"/>
  <c r="D20" i="5" s="1"/>
  <c r="D21" i="5"/>
  <c r="D8" i="5"/>
  <c r="E9" i="3"/>
  <c r="F9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9" i="1"/>
  <c r="F50" i="1"/>
  <c r="F55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C29" i="1"/>
  <c r="E28" i="2"/>
  <c r="E27" i="2"/>
  <c r="E26" i="2"/>
  <c r="E24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C100" i="1" l="1"/>
  <c r="C90" i="1" s="1"/>
  <c r="C91" i="1" s="1"/>
  <c r="C25" i="2"/>
  <c r="F25" i="2" s="1"/>
  <c r="C16" i="2"/>
  <c r="E77" i="1"/>
  <c r="E96" i="1"/>
  <c r="E24" i="3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F16" i="2" l="1"/>
  <c r="C21" i="2"/>
  <c r="F21" i="2" s="1"/>
  <c r="E25" i="2"/>
  <c r="C15" i="2"/>
  <c r="E16" i="2"/>
  <c r="D100" i="1"/>
  <c r="D90" i="1" s="1"/>
  <c r="D91" i="1" s="1"/>
  <c r="F99" i="1"/>
  <c r="E99" i="1"/>
  <c r="E93" i="1"/>
  <c r="F26" i="3" l="1"/>
  <c r="F15" i="2"/>
  <c r="E27" i="3"/>
  <c r="F27" i="3"/>
  <c r="E15" i="2"/>
  <c r="E21" i="2"/>
  <c r="E100" i="1"/>
  <c r="F100" i="1"/>
  <c r="E26" i="3" l="1"/>
  <c r="F91" i="1"/>
  <c r="E90" i="1"/>
  <c r="F90" i="1"/>
  <c r="E91" i="1" l="1"/>
</calcChain>
</file>

<file path=xl/sharedStrings.xml><?xml version="1.0" encoding="utf-8"?>
<sst xmlns="http://schemas.openxmlformats.org/spreadsheetml/2006/main" count="268" uniqueCount="202">
  <si>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</si>
  <si>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</si>
  <si>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</si>
  <si>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</si>
  <si>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</si>
  <si>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</si>
  <si>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</si>
  <si>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</si>
  <si>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</si>
  <si>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</si>
  <si>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</si>
  <si>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</si>
  <si>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</si>
  <si>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</si>
  <si>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</si>
  <si>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</si>
  <si>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</si>
  <si>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</si>
  <si>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</si>
  <si>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</si>
  <si>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</si>
  <si>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</si>
  <si>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</si>
  <si>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</si>
  <si>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</si>
  <si>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</si>
  <si>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</si>
  <si>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</si>
  <si>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</si>
  <si>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</si>
  <si>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</si>
  <si>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</si>
  <si>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</si>
  <si>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</si>
  <si>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</si>
  <si>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</si>
  <si>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</si>
  <si>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</si>
  <si>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</si>
  <si>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</si>
  <si>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</si>
  <si>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</si>
  <si>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</si>
  <si>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</si>
  <si>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</si>
  <si>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</si>
  <si>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</si>
  <si>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</si>
  <si>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</si>
  <si>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</si>
  <si>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</si>
  <si>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</si>
  <si>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</si>
  <si>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</si>
  <si>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</si>
  <si>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</si>
  <si>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</si>
  <si>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</si>
  <si>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</si>
  <si>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</si>
  <si>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</si>
  <si>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</si>
  <si>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</si>
  <si>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</si>
  <si>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</si>
  <si>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</si>
  <si>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</si>
  <si>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</si>
  <si>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</si>
  <si>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</si>
  <si>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</si>
  <si>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</si>
  <si>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</si>
  <si>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</si>
  <si>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</si>
  <si>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</si>
  <si>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</si>
  <si>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</si>
  <si>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</si>
  <si>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</si>
  <si>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</si>
  <si>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</si>
  <si>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</si>
  <si>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</si>
  <si>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</si>
  <si>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</si>
  <si>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</si>
  <si>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</si>
  <si>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</si>
  <si>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</si>
  <si>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</si>
  <si>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</si>
  <si>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</si>
  <si>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</si>
  <si>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</si>
  <si>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</si>
  <si>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</si>
  <si>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</si>
  <si>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</si>
  <si>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</si>
  <si>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</si>
  <si>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</si>
  <si>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</si>
  <si>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</si>
  <si>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</si>
  <si>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</si>
  <si>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</si>
  <si>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</si>
  <si>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</si>
  <si>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</si>
  <si>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</si>
  <si>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</si>
  <si>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</si>
  <si>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</si>
  <si>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</si>
  <si>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</si>
  <si>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</si>
  <si>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</si>
  <si>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</si>
  <si>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</si>
  <si>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</si>
  <si>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</si>
  <si>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</si>
  <si>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</si>
  <si>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</si>
  <si>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</si>
  <si>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</si>
  <si>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</si>
  <si>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</si>
  <si>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</si>
  <si>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</si>
  <si>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</si>
  <si>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</si>
  <si>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</si>
  <si>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</si>
  <si>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</si>
  <si>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</si>
  <si>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</si>
  <si>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</si>
  <si>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</si>
  <si>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</si>
  <si>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</si>
  <si>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</si>
  <si>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</si>
  <si>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</si>
  <si>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</si>
  <si>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</si>
  <si>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</si>
  <si>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</si>
  <si>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</si>
  <si>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</si>
  <si>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</si>
  <si>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</si>
  <si>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</si>
  <si>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</si>
  <si>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</si>
  <si>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</si>
  <si>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</si>
  <si>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</si>
  <si>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</si>
  <si>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</si>
  <si>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</si>
  <si>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</si>
  <si>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</si>
  <si>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</si>
  <si>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</si>
  <si>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</si>
  <si>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</si>
  <si>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</si>
  <si>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</si>
  <si>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</si>
  <si>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</si>
  <si>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</si>
  <si>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</si>
  <si>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</si>
  <si>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</si>
  <si>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</si>
  <si>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КОМУНАЛЬНОГО НЕКОМЕРЦІЙНОГО ПІДПРИЄМСТВА «МАЛИНСЬКА МІСЬКА ЛІКАРНЯ» МАЛИНСЬКОЇ МІСЬКОЇ РАДИ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</si>
  <si>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</si>
  <si>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</si>
  <si>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</si>
  <si>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</si>
  <si>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Інші витрати (посл.лікарень підрядників, знешкодження відходів...)</t>
  </si>
  <si>
    <t>інші адміністративні витрати (обсл.програмного заб-ня, оргтехніки….)</t>
  </si>
  <si>
    <t>Інші витрати (кап.ремонт кисневої, електрокардіограф)</t>
  </si>
  <si>
    <t xml:space="preserve">Інші цілі </t>
  </si>
  <si>
    <t>В.о.директора</t>
  </si>
  <si>
    <t>Світлана ГАЛИЦЬКА</t>
  </si>
  <si>
    <t>покращене харчування</t>
  </si>
  <si>
    <t>лікарі</t>
  </si>
  <si>
    <r>
      <t xml:space="preserve">працівники: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</t>
    </r>
  </si>
  <si>
    <t>середній м/персонал</t>
  </si>
  <si>
    <t>молодний м/персонал</t>
  </si>
  <si>
    <t>за 4 квартал 2024 року</t>
  </si>
  <si>
    <t>Ліля БОНДАР</t>
  </si>
  <si>
    <t>голка д/аналізатора 31,6 грн,лінолеум 4,5грн,ремонт рнтгенапарата 13,8грн,ремонт апарата узд 35,5грн,обслугов.кисневої52грн,ремонт та обслугов аналізатора 5 грн</t>
  </si>
  <si>
    <t>плата за ліцензію на медейру 150 грн,послуги з консультувння ПМГ 26,5грн, консульт послги з питань ліцензії 36 грн</t>
  </si>
  <si>
    <t>монітор пацієнта, бак д/рентгенпліви</t>
  </si>
  <si>
    <t>Додаток 1 до рішення</t>
  </si>
  <si>
    <t>Малинської міської ради</t>
  </si>
  <si>
    <t>74-ї сесії восьмого скликання</t>
  </si>
  <si>
    <t>від 09.09.2025 № 1497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</si>
</sst>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Border="1" applyAlignment="1">
      <alignment vertical="center" wrapText="1"/>
    </xf>
    <xf numFmtId="1" fontId="26" fillId="0" borderId="12" xfId="0" applyNumberFormat="1" applyFont="1" applyBorder="1" applyAlignment="1">
      <alignment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0" fontId="29" fillId="0" borderId="0" xfId="0" applyFont="1"/>
    <xf numFmtId="164" fontId="29" fillId="0" borderId="0" xfId="0" applyNumberFormat="1" applyFont="1"/>
    <xf numFmtId="0" fontId="3" fillId="0" borderId="18" xfId="0" applyFont="1" applyBorder="1" applyAlignment="1">
      <alignment horizontal="center"/>
    </xf>
    <xf numFmtId="0" fontId="3" fillId="2" borderId="21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top" wrapText="1"/>
    </xf>
    <xf numFmtId="0" fontId="3" fillId="0" borderId="22" xfId="0" applyFont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vertical="center" wrapText="1"/>
    </xf>
    <xf numFmtId="164" fontId="22" fillId="0" borderId="12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3" borderId="18" xfId="0" applyFont="1" applyFill="1" applyBorder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left" vertical="center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tabSelected="1" topLeftCell="A92" zoomScale="110" zoomScaleNormal="110" workbookViewId="0">
      <selection activeCell="O4" sqref="O4"/>
    </sheetView>
  </sheetViews>
  <sheetFormatPr defaultColWidth="8.88671875" defaultRowHeight="15.6" x14ac:dyDescent="0.3"/>
  <cols>
    <col min="1" max="1" width="42.44140625" style="2" customWidth="1"/>
    <col min="2" max="2" width="9.6640625" style="7" customWidth="1"/>
    <col min="3" max="3" width="12.6640625" style="2" customWidth="1"/>
    <col min="4" max="4" width="13.5546875" style="2" customWidth="1"/>
    <col min="5" max="5" width="11.6640625" style="2" customWidth="1"/>
    <col min="6" max="6" width="17.5546875" style="2" customWidth="1"/>
    <col min="7" max="16384" width="8.88671875" style="2"/>
  </cols>
  <sheetData>
    <row r="1" spans="1:7" ht="18" x14ac:dyDescent="0.35">
      <c r="A1" s="67"/>
      <c r="B1" s="121"/>
      <c r="D1" s="179"/>
      <c r="F1" s="180" t="s">
        <v>198</v>
      </c>
    </row>
    <row r="2" spans="1:7" ht="18" x14ac:dyDescent="0.35">
      <c r="A2" s="67"/>
      <c r="B2" s="181" t="s">
        <v>199</v>
      </c>
      <c r="C2" s="181"/>
      <c r="D2" s="181"/>
      <c r="E2" s="181"/>
      <c r="F2" s="181"/>
    </row>
    <row r="3" spans="1:7" ht="18" x14ac:dyDescent="0.35">
      <c r="A3" s="67"/>
      <c r="B3" s="182"/>
      <c r="C3" s="182"/>
      <c r="D3" s="181" t="s">
        <v>200</v>
      </c>
      <c r="E3" s="181"/>
      <c r="F3" s="181"/>
    </row>
    <row r="4" spans="1:7" ht="18" x14ac:dyDescent="0.35">
      <c r="A4" s="67"/>
      <c r="B4" s="183"/>
      <c r="C4" s="184"/>
      <c r="D4" s="181" t="s">
        <v>201</v>
      </c>
      <c r="E4" s="181"/>
      <c r="F4" s="181"/>
    </row>
    <row r="5" spans="1:7" ht="18" x14ac:dyDescent="0.35">
      <c r="A5" s="136"/>
      <c r="B5" s="150"/>
      <c r="C5" s="137"/>
      <c r="D5" s="135" t="s">
        <v>0</v>
      </c>
      <c r="E5" s="135"/>
      <c r="F5" s="135"/>
      <c r="G5" s="15"/>
    </row>
    <row r="6" spans="1:7" ht="67.5" customHeight="1" x14ac:dyDescent="0.35">
      <c r="A6" s="60" t="s">
        <v>1</v>
      </c>
      <c r="B6" s="129" t="s">
        <v>172</v>
      </c>
      <c r="C6" s="130"/>
      <c r="D6" s="128" t="s">
        <v>2</v>
      </c>
      <c r="E6" s="128"/>
      <c r="F6" s="61" t="s">
        <v>175</v>
      </c>
    </row>
    <row r="7" spans="1:7" ht="83.25" customHeight="1" x14ac:dyDescent="0.35">
      <c r="A7" s="60" t="s">
        <v>3</v>
      </c>
      <c r="B7" s="129" t="s">
        <v>167</v>
      </c>
      <c r="C7" s="130"/>
      <c r="D7" s="128" t="s">
        <v>4</v>
      </c>
      <c r="E7" s="128"/>
      <c r="F7" s="60"/>
    </row>
    <row r="8" spans="1:7" ht="18" x14ac:dyDescent="0.35">
      <c r="A8" s="60" t="s">
        <v>5</v>
      </c>
      <c r="B8" s="129" t="s">
        <v>173</v>
      </c>
      <c r="C8" s="130"/>
      <c r="D8" s="128" t="s">
        <v>6</v>
      </c>
      <c r="E8" s="128"/>
      <c r="F8" s="62"/>
    </row>
    <row r="9" spans="1:7" ht="64.5" customHeight="1" x14ac:dyDescent="0.35">
      <c r="A9" s="63" t="s">
        <v>7</v>
      </c>
      <c r="B9" s="129" t="s">
        <v>174</v>
      </c>
      <c r="C9" s="130"/>
      <c r="D9" s="128" t="s">
        <v>8</v>
      </c>
      <c r="E9" s="128"/>
      <c r="F9" s="64" t="s">
        <v>176</v>
      </c>
    </row>
    <row r="10" spans="1:7" ht="18" x14ac:dyDescent="0.35">
      <c r="A10" s="60" t="s">
        <v>9</v>
      </c>
      <c r="B10" s="129" t="s">
        <v>168</v>
      </c>
      <c r="C10" s="130"/>
      <c r="D10" s="128" t="s">
        <v>10</v>
      </c>
      <c r="E10" s="128"/>
      <c r="F10" s="52">
        <v>1810900000</v>
      </c>
    </row>
    <row r="11" spans="1:7" ht="18" x14ac:dyDescent="0.35">
      <c r="A11" s="60" t="s">
        <v>11</v>
      </c>
      <c r="B11" s="138"/>
      <c r="C11" s="139"/>
      <c r="D11" s="136"/>
      <c r="E11" s="137"/>
      <c r="F11" s="62"/>
    </row>
    <row r="12" spans="1:7" ht="42.75" customHeight="1" x14ac:dyDescent="0.35">
      <c r="A12" s="63" t="s">
        <v>186</v>
      </c>
      <c r="B12" s="129" t="s">
        <v>187</v>
      </c>
      <c r="C12" s="130"/>
      <c r="D12" s="136"/>
      <c r="E12" s="137"/>
      <c r="F12" s="62"/>
    </row>
    <row r="13" spans="1:7" ht="18" x14ac:dyDescent="0.35">
      <c r="A13" s="65"/>
      <c r="B13" s="66"/>
      <c r="C13" s="67"/>
      <c r="D13" s="67"/>
      <c r="E13" s="67"/>
      <c r="F13" s="67"/>
      <c r="G13" s="3"/>
    </row>
    <row r="14" spans="1:7" ht="17.399999999999999" x14ac:dyDescent="0.3">
      <c r="A14" s="145" t="s">
        <v>12</v>
      </c>
      <c r="B14" s="145"/>
      <c r="C14" s="145"/>
      <c r="D14" s="145"/>
      <c r="E14" s="145"/>
      <c r="F14" s="145"/>
      <c r="G14" s="3"/>
    </row>
    <row r="15" spans="1:7" ht="41.25" customHeight="1" x14ac:dyDescent="0.3">
      <c r="A15" s="146" t="s">
        <v>177</v>
      </c>
      <c r="B15" s="146"/>
      <c r="C15" s="146"/>
      <c r="D15" s="146"/>
      <c r="E15" s="146"/>
      <c r="F15" s="146"/>
      <c r="G15" s="4"/>
    </row>
    <row r="16" spans="1:7" ht="17.399999999999999" x14ac:dyDescent="0.3">
      <c r="A16" s="145" t="s">
        <v>193</v>
      </c>
      <c r="B16" s="145"/>
      <c r="C16" s="145"/>
      <c r="D16" s="145"/>
      <c r="E16" s="145"/>
      <c r="F16" s="145"/>
      <c r="G16" s="4"/>
    </row>
    <row r="17" spans="1:13" ht="18" x14ac:dyDescent="0.35">
      <c r="A17" s="68"/>
      <c r="B17" s="66"/>
      <c r="C17" s="67"/>
      <c r="D17" s="67"/>
      <c r="E17" s="67"/>
      <c r="F17" s="68" t="s">
        <v>13</v>
      </c>
      <c r="G17" s="4"/>
    </row>
    <row r="18" spans="1:13" ht="17.399999999999999" x14ac:dyDescent="0.3">
      <c r="A18" s="145" t="s">
        <v>14</v>
      </c>
      <c r="B18" s="145"/>
      <c r="C18" s="145"/>
      <c r="D18" s="145"/>
      <c r="E18" s="145"/>
      <c r="F18" s="145"/>
      <c r="G18" s="4"/>
    </row>
    <row r="19" spans="1:13" ht="18" x14ac:dyDescent="0.35">
      <c r="A19" s="67"/>
      <c r="B19" s="66"/>
      <c r="C19" s="67"/>
      <c r="D19" s="67"/>
      <c r="E19" s="67"/>
      <c r="F19" s="67"/>
      <c r="G19" s="4"/>
    </row>
    <row r="20" spans="1:13" s="7" customFormat="1" ht="15" customHeight="1" x14ac:dyDescent="0.3">
      <c r="A20" s="131" t="s">
        <v>15</v>
      </c>
      <c r="B20" s="131" t="s">
        <v>94</v>
      </c>
      <c r="C20" s="147" t="s">
        <v>18</v>
      </c>
      <c r="D20" s="148"/>
      <c r="E20" s="148"/>
      <c r="F20" s="149"/>
      <c r="G20" s="4"/>
    </row>
    <row r="21" spans="1:13" s="7" customFormat="1" ht="36" customHeight="1" x14ac:dyDescent="0.3">
      <c r="A21" s="132"/>
      <c r="B21" s="132"/>
      <c r="C21" s="69" t="s">
        <v>19</v>
      </c>
      <c r="D21" s="69" t="s">
        <v>20</v>
      </c>
      <c r="E21" s="69" t="s">
        <v>21</v>
      </c>
      <c r="F21" s="69" t="s">
        <v>22</v>
      </c>
      <c r="G21" s="4"/>
    </row>
    <row r="22" spans="1:13" s="7" customFormat="1" ht="18" x14ac:dyDescent="0.3">
      <c r="A22" s="69">
        <v>1</v>
      </c>
      <c r="B22" s="69">
        <v>2</v>
      </c>
      <c r="C22" s="69">
        <v>3</v>
      </c>
      <c r="D22" s="69">
        <v>4</v>
      </c>
      <c r="E22" s="69">
        <v>5</v>
      </c>
      <c r="F22" s="69">
        <v>6</v>
      </c>
      <c r="G22" s="4"/>
    </row>
    <row r="23" spans="1:13" ht="18" x14ac:dyDescent="0.3">
      <c r="A23" s="70" t="s">
        <v>23</v>
      </c>
      <c r="B23" s="71"/>
      <c r="C23" s="72"/>
      <c r="D23" s="72"/>
      <c r="E23" s="72"/>
      <c r="F23" s="72"/>
      <c r="G23" s="4"/>
    </row>
    <row r="24" spans="1:13" ht="62.25" customHeight="1" x14ac:dyDescent="0.3">
      <c r="A24" s="73" t="s">
        <v>24</v>
      </c>
      <c r="B24" s="71">
        <v>100</v>
      </c>
      <c r="C24" s="78">
        <f>SUM(C25:C28)</f>
        <v>21673.599999999999</v>
      </c>
      <c r="D24" s="78">
        <f>SUM(D25:D28)</f>
        <v>20115.5</v>
      </c>
      <c r="E24" s="74">
        <f>D24-C24</f>
        <v>-1558.0999999999985</v>
      </c>
      <c r="F24" s="75">
        <f>D24/C24</f>
        <v>0.92811069688468928</v>
      </c>
      <c r="G24" s="4"/>
    </row>
    <row r="25" spans="1:13" ht="18" x14ac:dyDescent="0.3">
      <c r="A25" s="76" t="s">
        <v>25</v>
      </c>
      <c r="B25" s="71">
        <v>101</v>
      </c>
      <c r="C25" s="78">
        <v>2777.6</v>
      </c>
      <c r="D25" s="77">
        <v>5048.7</v>
      </c>
      <c r="E25" s="74">
        <f t="shared" ref="E25:E86" si="0">D25-C25</f>
        <v>2271.1</v>
      </c>
      <c r="F25" s="75">
        <f t="shared" ref="F25:F76" si="1">D25/C25</f>
        <v>1.8176483294930876</v>
      </c>
      <c r="G25" s="4"/>
    </row>
    <row r="26" spans="1:13" ht="18" x14ac:dyDescent="0.3">
      <c r="A26" s="76" t="s">
        <v>26</v>
      </c>
      <c r="B26" s="71">
        <v>102</v>
      </c>
      <c r="C26" s="78">
        <v>0</v>
      </c>
      <c r="D26" s="72">
        <v>0</v>
      </c>
      <c r="E26" s="74">
        <f t="shared" si="0"/>
        <v>0</v>
      </c>
      <c r="F26" s="75">
        <v>0</v>
      </c>
      <c r="G26" s="4"/>
    </row>
    <row r="27" spans="1:13" ht="18" x14ac:dyDescent="0.3">
      <c r="A27" s="76" t="s">
        <v>27</v>
      </c>
      <c r="B27" s="71">
        <v>103</v>
      </c>
      <c r="C27" s="78">
        <v>17967.7</v>
      </c>
      <c r="D27" s="99">
        <v>14268.9</v>
      </c>
      <c r="E27" s="74">
        <f t="shared" si="0"/>
        <v>-3698.8000000000011</v>
      </c>
      <c r="F27" s="75">
        <f t="shared" si="1"/>
        <v>0.79414170984600141</v>
      </c>
      <c r="G27" s="4"/>
    </row>
    <row r="28" spans="1:13" ht="18" x14ac:dyDescent="0.3">
      <c r="A28" s="76" t="s">
        <v>28</v>
      </c>
      <c r="B28" s="71">
        <v>104</v>
      </c>
      <c r="C28" s="99">
        <v>928.3</v>
      </c>
      <c r="D28" s="96">
        <v>797.9</v>
      </c>
      <c r="E28" s="80">
        <f>D28-C28</f>
        <v>-130.39999999999998</v>
      </c>
      <c r="F28" s="75">
        <f t="shared" si="1"/>
        <v>0.85952816977270285</v>
      </c>
      <c r="G28" s="4"/>
    </row>
    <row r="29" spans="1:13" ht="40.5" customHeight="1" x14ac:dyDescent="0.3">
      <c r="A29" s="73" t="s">
        <v>29</v>
      </c>
      <c r="B29" s="71">
        <v>200</v>
      </c>
      <c r="C29" s="99">
        <f>SUM(C30:C53)</f>
        <v>18536.600000000002</v>
      </c>
      <c r="D29" s="79">
        <f>SUM(D30:D53)</f>
        <v>19947.399999999994</v>
      </c>
      <c r="E29" s="74">
        <f t="shared" si="0"/>
        <v>1410.799999999992</v>
      </c>
      <c r="F29" s="75">
        <f t="shared" si="1"/>
        <v>1.0761088872824569</v>
      </c>
      <c r="G29" s="4"/>
    </row>
    <row r="30" spans="1:13" ht="33.75" customHeight="1" x14ac:dyDescent="0.3">
      <c r="A30" s="73" t="s">
        <v>30</v>
      </c>
      <c r="B30" s="71">
        <v>201</v>
      </c>
      <c r="C30" s="78">
        <v>0</v>
      </c>
      <c r="D30" s="72">
        <v>0</v>
      </c>
      <c r="E30" s="74">
        <f t="shared" si="0"/>
        <v>0</v>
      </c>
      <c r="F30" s="75">
        <v>0</v>
      </c>
      <c r="G30" s="4"/>
    </row>
    <row r="31" spans="1:13" ht="42.75" customHeight="1" x14ac:dyDescent="0.3">
      <c r="A31" s="73" t="s">
        <v>31</v>
      </c>
      <c r="B31" s="71">
        <v>202</v>
      </c>
      <c r="C31" s="99">
        <v>217.6</v>
      </c>
      <c r="D31" s="72">
        <v>222</v>
      </c>
      <c r="E31" s="74">
        <f t="shared" si="0"/>
        <v>4.4000000000000057</v>
      </c>
      <c r="F31" s="75">
        <f t="shared" si="1"/>
        <v>1.0202205882352942</v>
      </c>
      <c r="G31" s="4"/>
    </row>
    <row r="32" spans="1:13" ht="18" x14ac:dyDescent="0.3">
      <c r="A32" s="73" t="s">
        <v>32</v>
      </c>
      <c r="B32" s="71">
        <v>203</v>
      </c>
      <c r="C32" s="99">
        <v>877.2</v>
      </c>
      <c r="D32" s="79">
        <v>1133.5999999999999</v>
      </c>
      <c r="E32" s="74">
        <f t="shared" si="0"/>
        <v>256.39999999999986</v>
      </c>
      <c r="F32" s="75">
        <f t="shared" si="1"/>
        <v>1.2922936616507066</v>
      </c>
      <c r="G32" s="140"/>
      <c r="H32" s="141"/>
      <c r="I32" s="141"/>
      <c r="J32" s="141"/>
      <c r="K32" s="141"/>
      <c r="L32" s="141"/>
      <c r="M32" s="141"/>
    </row>
    <row r="33" spans="1:21" ht="18" x14ac:dyDescent="0.3">
      <c r="A33" s="73" t="s">
        <v>33</v>
      </c>
      <c r="B33" s="71">
        <v>204</v>
      </c>
      <c r="C33" s="99">
        <v>11407</v>
      </c>
      <c r="D33" s="120">
        <f>12278.7-202.6</f>
        <v>12076.1</v>
      </c>
      <c r="E33" s="74">
        <f t="shared" si="0"/>
        <v>669.10000000000036</v>
      </c>
      <c r="F33" s="75">
        <f t="shared" si="1"/>
        <v>1.0586569650214781</v>
      </c>
      <c r="G33" s="4"/>
    </row>
    <row r="34" spans="1:21" ht="18" x14ac:dyDescent="0.3">
      <c r="A34" s="73" t="s">
        <v>34</v>
      </c>
      <c r="B34" s="71">
        <v>205</v>
      </c>
      <c r="C34" s="99">
        <v>2421.1999999999998</v>
      </c>
      <c r="D34" s="79">
        <v>2425</v>
      </c>
      <c r="E34" s="80">
        <f t="shared" si="0"/>
        <v>3.8000000000001819</v>
      </c>
      <c r="F34" s="75">
        <f t="shared" si="1"/>
        <v>1.0015694696844542</v>
      </c>
      <c r="G34" s="4"/>
    </row>
    <row r="35" spans="1:21" ht="105" customHeight="1" x14ac:dyDescent="0.3">
      <c r="A35" s="73" t="s">
        <v>35</v>
      </c>
      <c r="B35" s="71">
        <v>206</v>
      </c>
      <c r="C35" s="99">
        <v>125.7</v>
      </c>
      <c r="D35" s="72">
        <v>324.3</v>
      </c>
      <c r="E35" s="74">
        <f t="shared" si="0"/>
        <v>198.60000000000002</v>
      </c>
      <c r="F35" s="75">
        <f t="shared" si="1"/>
        <v>2.5799522673031028</v>
      </c>
      <c r="G35" s="142" t="s">
        <v>195</v>
      </c>
      <c r="H35" s="143"/>
      <c r="I35" s="143"/>
      <c r="J35" s="143"/>
      <c r="K35" s="143"/>
      <c r="L35" s="143"/>
      <c r="M35" s="143"/>
      <c r="N35" s="143"/>
    </row>
    <row r="36" spans="1:21" ht="48.75" customHeight="1" x14ac:dyDescent="0.3">
      <c r="A36" s="73" t="s">
        <v>36</v>
      </c>
      <c r="B36" s="71">
        <v>207</v>
      </c>
      <c r="C36" s="78">
        <v>0</v>
      </c>
      <c r="D36" s="72">
        <v>0</v>
      </c>
      <c r="E36" s="74">
        <f t="shared" si="0"/>
        <v>0</v>
      </c>
      <c r="F36" s="75">
        <v>0</v>
      </c>
      <c r="G36" s="4"/>
    </row>
    <row r="37" spans="1:21" ht="57.75" customHeight="1" x14ac:dyDescent="0.3">
      <c r="A37" s="73" t="s">
        <v>182</v>
      </c>
      <c r="B37" s="71">
        <v>208</v>
      </c>
      <c r="C37" s="99">
        <v>134.69999999999999</v>
      </c>
      <c r="D37" s="72">
        <v>134.69999999999999</v>
      </c>
      <c r="E37" s="74">
        <f t="shared" si="0"/>
        <v>0</v>
      </c>
      <c r="F37" s="75">
        <f t="shared" si="1"/>
        <v>1</v>
      </c>
      <c r="G37" s="142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</row>
    <row r="38" spans="1:21" ht="26.25" customHeight="1" x14ac:dyDescent="0.3">
      <c r="A38" s="73" t="s">
        <v>38</v>
      </c>
      <c r="B38" s="71">
        <v>209</v>
      </c>
      <c r="C38" s="99">
        <v>1416</v>
      </c>
      <c r="D38" s="79">
        <v>1645.8</v>
      </c>
      <c r="E38" s="80">
        <f t="shared" si="0"/>
        <v>229.79999999999995</v>
      </c>
      <c r="F38" s="75">
        <f t="shared" si="1"/>
        <v>1.1622881355932204</v>
      </c>
      <c r="G38" s="142"/>
      <c r="H38" s="143"/>
      <c r="I38" s="143"/>
      <c r="J38" s="143"/>
      <c r="K38" s="143"/>
    </row>
    <row r="39" spans="1:21" ht="18" x14ac:dyDescent="0.3">
      <c r="A39" s="73" t="s">
        <v>39</v>
      </c>
      <c r="B39" s="71">
        <v>210</v>
      </c>
      <c r="C39" s="99">
        <v>256</v>
      </c>
      <c r="D39" s="79">
        <v>279.7</v>
      </c>
      <c r="E39" s="74">
        <f t="shared" si="0"/>
        <v>23.699999999999989</v>
      </c>
      <c r="F39" s="75">
        <f t="shared" si="1"/>
        <v>1.092578125</v>
      </c>
      <c r="G39" s="4"/>
    </row>
    <row r="40" spans="1:21" ht="18" x14ac:dyDescent="0.3">
      <c r="A40" s="73" t="s">
        <v>40</v>
      </c>
      <c r="B40" s="71">
        <v>211</v>
      </c>
      <c r="C40" s="78">
        <v>0</v>
      </c>
      <c r="D40" s="72">
        <v>0</v>
      </c>
      <c r="E40" s="74">
        <f t="shared" si="0"/>
        <v>0</v>
      </c>
      <c r="F40" s="75">
        <v>0</v>
      </c>
      <c r="G40" s="4"/>
    </row>
    <row r="41" spans="1:21" ht="18" x14ac:dyDescent="0.3">
      <c r="A41" s="73" t="s">
        <v>41</v>
      </c>
      <c r="B41" s="71">
        <v>212</v>
      </c>
      <c r="C41" s="78">
        <v>0</v>
      </c>
      <c r="D41" s="72">
        <v>0</v>
      </c>
      <c r="E41" s="74">
        <f t="shared" si="0"/>
        <v>0</v>
      </c>
      <c r="F41" s="75">
        <v>0</v>
      </c>
      <c r="G41" s="4"/>
    </row>
    <row r="42" spans="1:21" ht="37.5" customHeight="1" x14ac:dyDescent="0.3">
      <c r="A42" s="73" t="s">
        <v>42</v>
      </c>
      <c r="B42" s="71">
        <v>213</v>
      </c>
      <c r="C42" s="78">
        <v>63.1</v>
      </c>
      <c r="D42" s="72">
        <v>68.3</v>
      </c>
      <c r="E42" s="74">
        <f t="shared" si="0"/>
        <v>5.1999999999999957</v>
      </c>
      <c r="F42" s="75">
        <f t="shared" si="1"/>
        <v>1.0824088748019016</v>
      </c>
      <c r="G42" s="124"/>
      <c r="H42" s="125"/>
      <c r="I42" s="125"/>
      <c r="J42" s="125"/>
      <c r="K42" s="125"/>
    </row>
    <row r="43" spans="1:21" ht="37.5" customHeight="1" x14ac:dyDescent="0.3">
      <c r="A43" s="73" t="s">
        <v>43</v>
      </c>
      <c r="B43" s="71">
        <v>214</v>
      </c>
      <c r="C43" s="99">
        <v>1207</v>
      </c>
      <c r="D43" s="72">
        <v>1056.5999999999999</v>
      </c>
      <c r="E43" s="74">
        <f t="shared" si="0"/>
        <v>-150.40000000000009</v>
      </c>
      <c r="F43" s="75">
        <f t="shared" si="1"/>
        <v>0.87539353769676875</v>
      </c>
      <c r="G43" s="124"/>
      <c r="H43" s="125"/>
      <c r="I43" s="125"/>
      <c r="J43" s="125"/>
      <c r="K43" s="125"/>
      <c r="L43" s="125"/>
    </row>
    <row r="44" spans="1:21" ht="18" x14ac:dyDescent="0.3">
      <c r="A44" s="73" t="s">
        <v>44</v>
      </c>
      <c r="B44" s="71">
        <v>215</v>
      </c>
      <c r="C44" s="78">
        <v>294.3</v>
      </c>
      <c r="D44" s="72">
        <v>438.8</v>
      </c>
      <c r="E44" s="74">
        <f t="shared" si="0"/>
        <v>144.5</v>
      </c>
      <c r="F44" s="75">
        <f t="shared" si="1"/>
        <v>1.490995582738702</v>
      </c>
      <c r="G44" s="124" t="s">
        <v>188</v>
      </c>
      <c r="H44" s="125"/>
      <c r="I44" s="125"/>
      <c r="J44" s="125"/>
      <c r="K44" s="125"/>
      <c r="L44" s="125"/>
    </row>
    <row r="45" spans="1:21" ht="18" x14ac:dyDescent="0.3">
      <c r="A45" s="73" t="s">
        <v>45</v>
      </c>
      <c r="B45" s="71">
        <v>216</v>
      </c>
      <c r="C45" s="78">
        <v>69</v>
      </c>
      <c r="D45" s="72">
        <v>67.599999999999994</v>
      </c>
      <c r="E45" s="74">
        <f t="shared" si="0"/>
        <v>-1.4000000000000057</v>
      </c>
      <c r="F45" s="75">
        <f t="shared" si="1"/>
        <v>0.97971014492753616</v>
      </c>
      <c r="G45" s="51"/>
    </row>
    <row r="46" spans="1:21" ht="18" x14ac:dyDescent="0.3">
      <c r="A46" s="73" t="s">
        <v>46</v>
      </c>
      <c r="B46" s="71">
        <v>217</v>
      </c>
      <c r="C46" s="99">
        <v>0.9</v>
      </c>
      <c r="D46" s="72">
        <v>0</v>
      </c>
      <c r="E46" s="74">
        <f t="shared" si="0"/>
        <v>-0.9</v>
      </c>
      <c r="F46" s="75">
        <v>0</v>
      </c>
    </row>
    <row r="47" spans="1:21" ht="75.75" customHeight="1" x14ac:dyDescent="0.3">
      <c r="A47" s="73" t="s">
        <v>47</v>
      </c>
      <c r="B47" s="71">
        <v>218</v>
      </c>
      <c r="C47" s="99">
        <v>0</v>
      </c>
      <c r="D47" s="72">
        <v>0</v>
      </c>
      <c r="E47" s="74">
        <f>D47-C47</f>
        <v>0</v>
      </c>
      <c r="F47" s="75">
        <v>0</v>
      </c>
    </row>
    <row r="48" spans="1:21" ht="18" x14ac:dyDescent="0.3">
      <c r="A48" s="73" t="s">
        <v>48</v>
      </c>
      <c r="B48" s="71">
        <v>219</v>
      </c>
      <c r="C48" s="99">
        <v>0</v>
      </c>
      <c r="D48" s="72">
        <v>0</v>
      </c>
      <c r="E48" s="74">
        <f t="shared" si="0"/>
        <v>0</v>
      </c>
      <c r="F48" s="75">
        <v>0</v>
      </c>
    </row>
    <row r="49" spans="1:16" ht="18" x14ac:dyDescent="0.3">
      <c r="A49" s="73" t="s">
        <v>49</v>
      </c>
      <c r="B49" s="71">
        <v>220</v>
      </c>
      <c r="C49" s="99">
        <v>18.5</v>
      </c>
      <c r="D49" s="79">
        <v>52.1</v>
      </c>
      <c r="E49" s="74">
        <f t="shared" si="0"/>
        <v>33.6</v>
      </c>
      <c r="F49" s="75">
        <f t="shared" si="1"/>
        <v>2.8162162162162163</v>
      </c>
    </row>
    <row r="50" spans="1:16" ht="18" x14ac:dyDescent="0.3">
      <c r="A50" s="73" t="s">
        <v>50</v>
      </c>
      <c r="B50" s="71">
        <v>221</v>
      </c>
      <c r="C50" s="99">
        <v>28.4</v>
      </c>
      <c r="D50" s="72">
        <v>22.8</v>
      </c>
      <c r="E50" s="74">
        <f t="shared" si="0"/>
        <v>-5.5999999999999979</v>
      </c>
      <c r="F50" s="75">
        <f t="shared" si="1"/>
        <v>0.80281690140845074</v>
      </c>
    </row>
    <row r="51" spans="1:16" ht="37.5" customHeight="1" x14ac:dyDescent="0.3">
      <c r="A51" s="73" t="s">
        <v>51</v>
      </c>
      <c r="B51" s="71">
        <v>222</v>
      </c>
      <c r="C51" s="99">
        <v>0</v>
      </c>
      <c r="D51" s="72">
        <v>0</v>
      </c>
      <c r="E51" s="74">
        <f t="shared" si="0"/>
        <v>0</v>
      </c>
      <c r="F51" s="75">
        <v>0</v>
      </c>
    </row>
    <row r="52" spans="1:16" ht="39.75" customHeight="1" x14ac:dyDescent="0.3">
      <c r="A52" s="73" t="s">
        <v>52</v>
      </c>
      <c r="B52" s="71">
        <v>223</v>
      </c>
      <c r="C52" s="99">
        <v>0</v>
      </c>
      <c r="D52" s="72">
        <v>0</v>
      </c>
      <c r="E52" s="74">
        <f t="shared" si="0"/>
        <v>0</v>
      </c>
      <c r="F52" s="75">
        <v>0</v>
      </c>
    </row>
    <row r="53" spans="1:16" ht="18.600000000000001" customHeight="1" x14ac:dyDescent="0.3">
      <c r="A53" s="73" t="s">
        <v>53</v>
      </c>
      <c r="B53" s="71">
        <v>224</v>
      </c>
      <c r="C53" s="99">
        <v>0</v>
      </c>
      <c r="D53" s="72">
        <v>0</v>
      </c>
      <c r="E53" s="74">
        <f>D53-C53</f>
        <v>0</v>
      </c>
      <c r="F53" s="75">
        <v>0</v>
      </c>
      <c r="G53" s="124"/>
      <c r="H53" s="125"/>
      <c r="I53" s="125"/>
      <c r="J53" s="125"/>
      <c r="K53" s="125"/>
    </row>
    <row r="54" spans="1:16" ht="36.75" customHeight="1" x14ac:dyDescent="0.3">
      <c r="A54" s="73" t="s">
        <v>54</v>
      </c>
      <c r="B54" s="71">
        <v>300</v>
      </c>
      <c r="C54" s="99">
        <f>SUM(C55:C73)+C74</f>
        <v>2623.0999999999995</v>
      </c>
      <c r="D54" s="99">
        <f>SUM(D55:D73)+D74</f>
        <v>2850.2999999999997</v>
      </c>
      <c r="E54" s="80">
        <f t="shared" si="0"/>
        <v>227.20000000000027</v>
      </c>
      <c r="F54" s="75">
        <f t="shared" si="1"/>
        <v>1.0866150737676796</v>
      </c>
    </row>
    <row r="55" spans="1:16" ht="48" customHeight="1" x14ac:dyDescent="0.3">
      <c r="A55" s="73" t="s">
        <v>55</v>
      </c>
      <c r="B55" s="71">
        <v>301</v>
      </c>
      <c r="C55" s="99">
        <v>58.5</v>
      </c>
      <c r="D55" s="79">
        <v>13.3</v>
      </c>
      <c r="E55" s="74">
        <f t="shared" si="0"/>
        <v>-45.2</v>
      </c>
      <c r="F55" s="75">
        <f t="shared" si="1"/>
        <v>0.22735042735042738</v>
      </c>
    </row>
    <row r="56" spans="1:16" ht="40.5" customHeight="1" x14ac:dyDescent="0.3">
      <c r="A56" s="73" t="s">
        <v>56</v>
      </c>
      <c r="B56" s="71">
        <v>302</v>
      </c>
      <c r="C56" s="99">
        <v>0</v>
      </c>
      <c r="D56" s="72">
        <v>0</v>
      </c>
      <c r="E56" s="74">
        <f t="shared" si="0"/>
        <v>0</v>
      </c>
      <c r="F56" s="75">
        <v>0</v>
      </c>
    </row>
    <row r="57" spans="1:16" ht="18" x14ac:dyDescent="0.3">
      <c r="A57" s="73" t="s">
        <v>57</v>
      </c>
      <c r="B57" s="71">
        <v>303</v>
      </c>
      <c r="C57" s="99">
        <v>0</v>
      </c>
      <c r="D57" s="72">
        <v>0</v>
      </c>
      <c r="E57" s="74">
        <f t="shared" si="0"/>
        <v>0</v>
      </c>
      <c r="F57" s="75">
        <v>0</v>
      </c>
    </row>
    <row r="58" spans="1:16" ht="18" x14ac:dyDescent="0.3">
      <c r="A58" s="73" t="s">
        <v>58</v>
      </c>
      <c r="B58" s="71">
        <v>304</v>
      </c>
      <c r="C58" s="99">
        <v>0</v>
      </c>
      <c r="D58" s="72">
        <v>0</v>
      </c>
      <c r="E58" s="74">
        <f t="shared" si="0"/>
        <v>0</v>
      </c>
      <c r="F58" s="75">
        <v>0</v>
      </c>
      <c r="G58" s="124"/>
      <c r="H58" s="125"/>
      <c r="I58" s="125"/>
      <c r="J58" s="125"/>
      <c r="K58" s="125"/>
      <c r="L58" s="125"/>
    </row>
    <row r="59" spans="1:16" ht="18" x14ac:dyDescent="0.3">
      <c r="A59" s="73" t="s">
        <v>59</v>
      </c>
      <c r="B59" s="71">
        <v>305</v>
      </c>
      <c r="C59" s="99">
        <v>0</v>
      </c>
      <c r="D59" s="72">
        <v>0</v>
      </c>
      <c r="E59" s="74">
        <f t="shared" si="0"/>
        <v>0</v>
      </c>
      <c r="F59" s="75">
        <v>0</v>
      </c>
    </row>
    <row r="60" spans="1:16" ht="18" x14ac:dyDescent="0.3">
      <c r="A60" s="73" t="s">
        <v>60</v>
      </c>
      <c r="B60" s="71">
        <v>306</v>
      </c>
      <c r="C60" s="99">
        <v>0</v>
      </c>
      <c r="D60" s="72">
        <v>0</v>
      </c>
      <c r="E60" s="74">
        <f t="shared" si="0"/>
        <v>0</v>
      </c>
      <c r="F60" s="75">
        <v>0</v>
      </c>
    </row>
    <row r="61" spans="1:16" ht="18" x14ac:dyDescent="0.3">
      <c r="A61" s="73" t="s">
        <v>61</v>
      </c>
      <c r="B61" s="71">
        <v>307</v>
      </c>
      <c r="C61" s="99">
        <v>12.6</v>
      </c>
      <c r="D61" s="72">
        <v>6.8</v>
      </c>
      <c r="E61" s="74">
        <f t="shared" si="0"/>
        <v>-5.8</v>
      </c>
      <c r="F61" s="75">
        <f t="shared" si="1"/>
        <v>0.53968253968253965</v>
      </c>
      <c r="G61" s="124"/>
      <c r="H61" s="125"/>
      <c r="I61" s="125"/>
      <c r="J61" s="125"/>
      <c r="K61" s="125"/>
      <c r="L61" s="125"/>
      <c r="M61" s="125"/>
      <c r="N61" s="125"/>
      <c r="O61" s="125"/>
      <c r="P61" s="125"/>
    </row>
    <row r="62" spans="1:16" ht="18" x14ac:dyDescent="0.3">
      <c r="A62" s="73" t="s">
        <v>62</v>
      </c>
      <c r="B62" s="71">
        <v>308</v>
      </c>
      <c r="C62" s="99">
        <v>2056.1</v>
      </c>
      <c r="D62" s="119">
        <f>1920+202.6</f>
        <v>2122.6</v>
      </c>
      <c r="E62" s="74">
        <f t="shared" si="0"/>
        <v>66.5</v>
      </c>
      <c r="F62" s="75">
        <f t="shared" si="1"/>
        <v>1.0323427848840037</v>
      </c>
      <c r="G62" s="51"/>
    </row>
    <row r="63" spans="1:16" ht="18" x14ac:dyDescent="0.3">
      <c r="A63" s="73" t="s">
        <v>63</v>
      </c>
      <c r="B63" s="71">
        <v>309</v>
      </c>
      <c r="C63" s="99">
        <v>434.1</v>
      </c>
      <c r="D63" s="79">
        <v>426.2</v>
      </c>
      <c r="E63" s="80">
        <f t="shared" si="0"/>
        <v>-7.9000000000000341</v>
      </c>
      <c r="F63" s="75">
        <f t="shared" si="1"/>
        <v>0.9818014282423404</v>
      </c>
    </row>
    <row r="64" spans="1:16" ht="37.5" customHeight="1" x14ac:dyDescent="0.3">
      <c r="A64" s="73" t="s">
        <v>64</v>
      </c>
      <c r="B64" s="71">
        <v>310</v>
      </c>
      <c r="C64" s="99">
        <v>0</v>
      </c>
      <c r="D64" s="72">
        <v>0</v>
      </c>
      <c r="E64" s="74">
        <f t="shared" si="0"/>
        <v>0</v>
      </c>
      <c r="F64" s="75">
        <v>0</v>
      </c>
    </row>
    <row r="65" spans="1:15" ht="51" customHeight="1" x14ac:dyDescent="0.3">
      <c r="A65" s="73" t="s">
        <v>65</v>
      </c>
      <c r="B65" s="71">
        <v>311</v>
      </c>
      <c r="C65" s="99">
        <v>0</v>
      </c>
      <c r="D65" s="72">
        <v>0</v>
      </c>
      <c r="E65" s="74">
        <f t="shared" si="0"/>
        <v>0</v>
      </c>
      <c r="F65" s="75">
        <v>0</v>
      </c>
    </row>
    <row r="66" spans="1:15" ht="36" x14ac:dyDescent="0.3">
      <c r="A66" s="73" t="s">
        <v>169</v>
      </c>
      <c r="B66" s="71">
        <v>312</v>
      </c>
      <c r="C66" s="99">
        <v>0</v>
      </c>
      <c r="D66" s="72">
        <v>0</v>
      </c>
      <c r="E66" s="74">
        <f t="shared" si="0"/>
        <v>0</v>
      </c>
      <c r="F66" s="75">
        <v>0</v>
      </c>
    </row>
    <row r="67" spans="1:15" ht="34.200000000000003" customHeight="1" x14ac:dyDescent="0.3">
      <c r="A67" s="73" t="s">
        <v>66</v>
      </c>
      <c r="B67" s="71">
        <v>313</v>
      </c>
      <c r="C67" s="99">
        <v>0</v>
      </c>
      <c r="D67" s="72">
        <v>0</v>
      </c>
      <c r="E67" s="74">
        <f t="shared" si="0"/>
        <v>0</v>
      </c>
      <c r="F67" s="75">
        <v>0</v>
      </c>
    </row>
    <row r="68" spans="1:15" ht="18" x14ac:dyDescent="0.3">
      <c r="A68" s="73" t="s">
        <v>67</v>
      </c>
      <c r="B68" s="71">
        <v>314</v>
      </c>
      <c r="C68" s="99">
        <v>0</v>
      </c>
      <c r="D68" s="72">
        <v>0</v>
      </c>
      <c r="E68" s="74">
        <f t="shared" si="0"/>
        <v>0</v>
      </c>
      <c r="F68" s="75">
        <v>0</v>
      </c>
    </row>
    <row r="69" spans="1:15" ht="15" customHeight="1" x14ac:dyDescent="0.3">
      <c r="A69" s="73" t="s">
        <v>68</v>
      </c>
      <c r="B69" s="71">
        <v>315</v>
      </c>
      <c r="C69" s="99">
        <v>0</v>
      </c>
      <c r="D69" s="72">
        <v>0</v>
      </c>
      <c r="E69" s="74">
        <f t="shared" si="0"/>
        <v>0</v>
      </c>
      <c r="F69" s="75">
        <v>0</v>
      </c>
    </row>
    <row r="70" spans="1:15" ht="18" x14ac:dyDescent="0.3">
      <c r="A70" s="73" t="s">
        <v>69</v>
      </c>
      <c r="B70" s="71">
        <v>316</v>
      </c>
      <c r="C70" s="99">
        <v>0</v>
      </c>
      <c r="D70" s="72">
        <v>0</v>
      </c>
      <c r="E70" s="74">
        <f t="shared" si="0"/>
        <v>0</v>
      </c>
      <c r="F70" s="75">
        <v>0</v>
      </c>
    </row>
    <row r="71" spans="1:15" ht="18" x14ac:dyDescent="0.3">
      <c r="A71" s="73" t="s">
        <v>70</v>
      </c>
      <c r="B71" s="71">
        <v>317</v>
      </c>
      <c r="C71" s="99">
        <v>0</v>
      </c>
      <c r="D71" s="72">
        <v>0</v>
      </c>
      <c r="E71" s="74">
        <f t="shared" si="0"/>
        <v>0</v>
      </c>
      <c r="F71" s="75">
        <v>0</v>
      </c>
    </row>
    <row r="72" spans="1:15" ht="36.75" customHeight="1" x14ac:dyDescent="0.3">
      <c r="A72" s="73" t="s">
        <v>71</v>
      </c>
      <c r="B72" s="71">
        <v>318</v>
      </c>
      <c r="C72" s="99">
        <v>28.6</v>
      </c>
      <c r="D72" s="72">
        <v>30.9</v>
      </c>
      <c r="E72" s="74">
        <f t="shared" si="0"/>
        <v>2.2999999999999972</v>
      </c>
      <c r="F72" s="75">
        <f t="shared" si="1"/>
        <v>1.0804195804195804</v>
      </c>
      <c r="G72" s="124"/>
      <c r="H72" s="125"/>
      <c r="I72" s="125"/>
      <c r="J72" s="125"/>
      <c r="K72" s="125"/>
      <c r="L72" s="125"/>
      <c r="M72" s="125"/>
      <c r="N72" s="125"/>
      <c r="O72" s="125"/>
    </row>
    <row r="73" spans="1:15" ht="40.5" customHeight="1" x14ac:dyDescent="0.3">
      <c r="A73" s="73" t="s">
        <v>72</v>
      </c>
      <c r="B73" s="71">
        <v>319</v>
      </c>
      <c r="C73" s="99">
        <v>0</v>
      </c>
      <c r="D73" s="72">
        <v>0</v>
      </c>
      <c r="E73" s="74">
        <f t="shared" si="0"/>
        <v>0</v>
      </c>
      <c r="F73" s="75">
        <v>0</v>
      </c>
    </row>
    <row r="74" spans="1:15" ht="84.75" customHeight="1" x14ac:dyDescent="0.3">
      <c r="A74" s="73" t="s">
        <v>73</v>
      </c>
      <c r="B74" s="71">
        <v>320</v>
      </c>
      <c r="C74" s="99">
        <f>C75+C76</f>
        <v>33.200000000000003</v>
      </c>
      <c r="D74" s="99">
        <f>D75+D76</f>
        <v>250.5</v>
      </c>
      <c r="E74" s="74">
        <f t="shared" si="0"/>
        <v>217.3</v>
      </c>
      <c r="F74" s="75">
        <f t="shared" si="1"/>
        <v>7.5451807228915655</v>
      </c>
      <c r="G74" s="124"/>
      <c r="H74" s="125"/>
      <c r="I74" s="125"/>
      <c r="J74" s="125"/>
      <c r="K74" s="125"/>
      <c r="L74" s="125"/>
    </row>
    <row r="75" spans="1:15" ht="38.25" customHeight="1" x14ac:dyDescent="0.3">
      <c r="A75" s="73" t="s">
        <v>74</v>
      </c>
      <c r="B75" s="71">
        <v>321</v>
      </c>
      <c r="C75" s="79">
        <v>0</v>
      </c>
      <c r="D75" s="72">
        <v>0</v>
      </c>
      <c r="E75" s="74">
        <f t="shared" si="0"/>
        <v>0</v>
      </c>
      <c r="F75" s="75">
        <v>0</v>
      </c>
    </row>
    <row r="76" spans="1:15" ht="53.25" customHeight="1" x14ac:dyDescent="0.3">
      <c r="A76" s="73" t="s">
        <v>183</v>
      </c>
      <c r="B76" s="71">
        <v>322</v>
      </c>
      <c r="C76" s="99">
        <v>33.200000000000003</v>
      </c>
      <c r="D76" s="72">
        <v>250.5</v>
      </c>
      <c r="E76" s="74">
        <f t="shared" si="0"/>
        <v>217.3</v>
      </c>
      <c r="F76" s="75">
        <f t="shared" si="1"/>
        <v>7.5451807228915655</v>
      </c>
      <c r="G76" s="133" t="s">
        <v>196</v>
      </c>
      <c r="H76" s="134"/>
      <c r="I76" s="134"/>
      <c r="J76" s="134"/>
      <c r="K76" s="134"/>
      <c r="L76" s="134"/>
      <c r="M76" s="134"/>
      <c r="N76" s="134"/>
    </row>
    <row r="77" spans="1:15" ht="18" x14ac:dyDescent="0.3">
      <c r="A77" s="73" t="s">
        <v>75</v>
      </c>
      <c r="B77" s="71">
        <v>400</v>
      </c>
      <c r="C77" s="100">
        <f>SUM(C78:C86)</f>
        <v>0</v>
      </c>
      <c r="D77" s="81">
        <f>SUM(D78:D86)</f>
        <v>0</v>
      </c>
      <c r="E77" s="82">
        <f t="shared" si="0"/>
        <v>0</v>
      </c>
      <c r="F77" s="75">
        <v>0</v>
      </c>
    </row>
    <row r="78" spans="1:15" ht="18" x14ac:dyDescent="0.3">
      <c r="A78" s="73" t="s">
        <v>76</v>
      </c>
      <c r="B78" s="71">
        <v>401</v>
      </c>
      <c r="C78" s="100">
        <v>0</v>
      </c>
      <c r="D78" s="81">
        <v>0</v>
      </c>
      <c r="E78" s="82">
        <f t="shared" si="0"/>
        <v>0</v>
      </c>
      <c r="F78" s="75">
        <v>0</v>
      </c>
    </row>
    <row r="79" spans="1:15" ht="18" x14ac:dyDescent="0.3">
      <c r="A79" s="73" t="s">
        <v>77</v>
      </c>
      <c r="B79" s="71">
        <v>402</v>
      </c>
      <c r="C79" s="100">
        <v>0</v>
      </c>
      <c r="D79" s="81">
        <v>0</v>
      </c>
      <c r="E79" s="82">
        <f t="shared" si="0"/>
        <v>0</v>
      </c>
      <c r="F79" s="75">
        <v>0</v>
      </c>
    </row>
    <row r="80" spans="1:15" ht="18" x14ac:dyDescent="0.3">
      <c r="A80" s="73" t="s">
        <v>62</v>
      </c>
      <c r="B80" s="71">
        <v>403</v>
      </c>
      <c r="C80" s="100">
        <v>0</v>
      </c>
      <c r="D80" s="81">
        <v>0</v>
      </c>
      <c r="E80" s="82">
        <f t="shared" si="0"/>
        <v>0</v>
      </c>
      <c r="F80" s="75">
        <v>0</v>
      </c>
    </row>
    <row r="81" spans="1:20" ht="18" x14ac:dyDescent="0.3">
      <c r="A81" s="73" t="s">
        <v>63</v>
      </c>
      <c r="B81" s="71">
        <v>404</v>
      </c>
      <c r="C81" s="100">
        <v>0</v>
      </c>
      <c r="D81" s="81">
        <v>0</v>
      </c>
      <c r="E81" s="82">
        <f t="shared" si="0"/>
        <v>0</v>
      </c>
      <c r="F81" s="75">
        <v>0</v>
      </c>
    </row>
    <row r="82" spans="1:20" ht="29.4" customHeight="1" x14ac:dyDescent="0.3">
      <c r="A82" s="73" t="s">
        <v>78</v>
      </c>
      <c r="B82" s="71">
        <v>405</v>
      </c>
      <c r="C82" s="100">
        <v>0</v>
      </c>
      <c r="D82" s="81">
        <v>0</v>
      </c>
      <c r="E82" s="82">
        <f t="shared" si="0"/>
        <v>0</v>
      </c>
      <c r="F82" s="75">
        <v>0</v>
      </c>
    </row>
    <row r="83" spans="1:20" ht="18" x14ac:dyDescent="0.3">
      <c r="A83" s="73" t="s">
        <v>79</v>
      </c>
      <c r="B83" s="71">
        <v>406</v>
      </c>
      <c r="C83" s="100">
        <v>0</v>
      </c>
      <c r="D83" s="81">
        <v>0</v>
      </c>
      <c r="E83" s="82">
        <f t="shared" si="0"/>
        <v>0</v>
      </c>
      <c r="F83" s="75">
        <v>0</v>
      </c>
    </row>
    <row r="84" spans="1:20" ht="36" x14ac:dyDescent="0.3">
      <c r="A84" s="73" t="s">
        <v>80</v>
      </c>
      <c r="B84" s="71">
        <v>407</v>
      </c>
      <c r="C84" s="100">
        <v>0</v>
      </c>
      <c r="D84" s="81">
        <v>0</v>
      </c>
      <c r="E84" s="82">
        <f t="shared" si="0"/>
        <v>0</v>
      </c>
      <c r="F84" s="75">
        <v>0</v>
      </c>
    </row>
    <row r="85" spans="1:20" ht="15" customHeight="1" x14ac:dyDescent="0.3">
      <c r="A85" s="73" t="s">
        <v>81</v>
      </c>
      <c r="B85" s="71">
        <v>408</v>
      </c>
      <c r="C85" s="100">
        <v>0</v>
      </c>
      <c r="D85" s="81">
        <v>0</v>
      </c>
      <c r="E85" s="82">
        <f t="shared" si="0"/>
        <v>0</v>
      </c>
      <c r="F85" s="75">
        <v>0</v>
      </c>
    </row>
    <row r="86" spans="1:20" ht="15" customHeight="1" x14ac:dyDescent="0.3">
      <c r="A86" s="73" t="s">
        <v>82</v>
      </c>
      <c r="B86" s="71">
        <v>409</v>
      </c>
      <c r="C86" s="100">
        <v>0</v>
      </c>
      <c r="D86" s="81">
        <v>0</v>
      </c>
      <c r="E86" s="82">
        <f t="shared" si="0"/>
        <v>0</v>
      </c>
      <c r="F86" s="75">
        <v>0</v>
      </c>
    </row>
    <row r="87" spans="1:20" ht="54" x14ac:dyDescent="0.3">
      <c r="A87" s="73" t="s">
        <v>178</v>
      </c>
      <c r="B87" s="69">
        <v>500</v>
      </c>
      <c r="C87" s="100">
        <v>0</v>
      </c>
      <c r="D87" s="79">
        <v>0</v>
      </c>
      <c r="E87" s="80">
        <f t="shared" ref="E87:E100" si="2">D87-C87</f>
        <v>0</v>
      </c>
      <c r="F87" s="75">
        <v>0</v>
      </c>
    </row>
    <row r="88" spans="1:20" ht="34.5" customHeight="1" x14ac:dyDescent="0.3">
      <c r="A88" s="73" t="s">
        <v>184</v>
      </c>
      <c r="B88" s="69">
        <v>600</v>
      </c>
      <c r="C88" s="100">
        <v>0</v>
      </c>
      <c r="D88" s="77">
        <v>79.099999999999994</v>
      </c>
      <c r="E88" s="74">
        <f t="shared" si="2"/>
        <v>79.099999999999994</v>
      </c>
      <c r="F88" s="75">
        <v>0</v>
      </c>
      <c r="G88" s="122" t="s">
        <v>197</v>
      </c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</row>
    <row r="89" spans="1:20" ht="18" x14ac:dyDescent="0.3">
      <c r="A89" s="70" t="s">
        <v>83</v>
      </c>
      <c r="B89" s="71">
        <v>700</v>
      </c>
      <c r="C89" s="79">
        <f>SUM(C24)</f>
        <v>21673.599999999999</v>
      </c>
      <c r="D89" s="79">
        <f>D24+D87</f>
        <v>20115.5</v>
      </c>
      <c r="E89" s="74">
        <f t="shared" si="2"/>
        <v>-1558.0999999999985</v>
      </c>
      <c r="F89" s="75">
        <f t="shared" ref="F89:F100" si="3">D89/C89</f>
        <v>0.92811069688468928</v>
      </c>
    </row>
    <row r="90" spans="1:20" ht="18" x14ac:dyDescent="0.3">
      <c r="A90" s="70" t="s">
        <v>84</v>
      </c>
      <c r="B90" s="71">
        <v>800</v>
      </c>
      <c r="C90" s="79">
        <f>C100</f>
        <v>21159.7</v>
      </c>
      <c r="D90" s="79">
        <f>D100</f>
        <v>22876.800000000003</v>
      </c>
      <c r="E90" s="80">
        <f t="shared" si="2"/>
        <v>1717.1000000000022</v>
      </c>
      <c r="F90" s="75">
        <f t="shared" si="3"/>
        <v>1.0811495437080867</v>
      </c>
    </row>
    <row r="91" spans="1:20" ht="18" x14ac:dyDescent="0.3">
      <c r="A91" s="70" t="s">
        <v>85</v>
      </c>
      <c r="B91" s="83">
        <v>900</v>
      </c>
      <c r="C91" s="79">
        <f>C89-C90</f>
        <v>513.89999999999782</v>
      </c>
      <c r="D91" s="79">
        <f>D89-D90</f>
        <v>-2761.3000000000029</v>
      </c>
      <c r="E91" s="80">
        <f t="shared" si="2"/>
        <v>-3275.2000000000007</v>
      </c>
      <c r="F91" s="75">
        <f t="shared" si="3"/>
        <v>-5.3732243627165106</v>
      </c>
    </row>
    <row r="92" spans="1:20" ht="18" x14ac:dyDescent="0.3">
      <c r="A92" s="70" t="s">
        <v>86</v>
      </c>
      <c r="B92" s="84"/>
      <c r="C92" s="85"/>
      <c r="D92" s="70"/>
      <c r="E92" s="74"/>
      <c r="F92" s="75"/>
    </row>
    <row r="93" spans="1:20" ht="36" x14ac:dyDescent="0.3">
      <c r="A93" s="73" t="s">
        <v>179</v>
      </c>
      <c r="B93" s="71">
        <v>1000</v>
      </c>
      <c r="C93" s="79">
        <f>C35+C42+C43+C55+C95+C31</f>
        <v>4249.5</v>
      </c>
      <c r="D93" s="79">
        <f>D35+D42+D43+D55+D95+D31</f>
        <v>4766.3999999999996</v>
      </c>
      <c r="E93" s="74">
        <f t="shared" si="2"/>
        <v>516.89999999999964</v>
      </c>
      <c r="F93" s="75">
        <f t="shared" si="3"/>
        <v>1.1216378397458524</v>
      </c>
      <c r="G93" s="4"/>
    </row>
    <row r="94" spans="1:20" ht="33.75" customHeight="1" x14ac:dyDescent="0.3">
      <c r="A94" s="73" t="s">
        <v>87</v>
      </c>
      <c r="B94" s="71">
        <v>1001</v>
      </c>
      <c r="C94" s="79">
        <v>0</v>
      </c>
      <c r="D94" s="79">
        <v>0</v>
      </c>
      <c r="E94" s="80">
        <f t="shared" si="2"/>
        <v>0</v>
      </c>
      <c r="F94" s="75">
        <v>0</v>
      </c>
      <c r="G94" s="4"/>
    </row>
    <row r="95" spans="1:20" ht="36" x14ac:dyDescent="0.3">
      <c r="A95" s="73" t="s">
        <v>180</v>
      </c>
      <c r="B95" s="71">
        <v>1002</v>
      </c>
      <c r="C95" s="79">
        <f>C32+C38+C39+C40+C41+C50</f>
        <v>2577.6</v>
      </c>
      <c r="D95" s="79">
        <f>D32+D38+D39+D40+D41+D50</f>
        <v>3081.8999999999996</v>
      </c>
      <c r="E95" s="74">
        <f t="shared" si="2"/>
        <v>504.29999999999973</v>
      </c>
      <c r="F95" s="75">
        <f t="shared" si="3"/>
        <v>1.195647113594041</v>
      </c>
      <c r="G95" s="4"/>
    </row>
    <row r="96" spans="1:20" ht="18" x14ac:dyDescent="0.3">
      <c r="A96" s="73" t="s">
        <v>33</v>
      </c>
      <c r="B96" s="71">
        <v>1100</v>
      </c>
      <c r="C96" s="79">
        <f>C33+C62+C80</f>
        <v>13463.1</v>
      </c>
      <c r="D96" s="79">
        <f>D33+D62+D80</f>
        <v>14198.7</v>
      </c>
      <c r="E96" s="74">
        <f t="shared" si="2"/>
        <v>735.60000000000036</v>
      </c>
      <c r="F96" s="75">
        <f t="shared" si="3"/>
        <v>1.0546382333934978</v>
      </c>
      <c r="G96" s="4"/>
    </row>
    <row r="97" spans="1:9" ht="18" x14ac:dyDescent="0.3">
      <c r="A97" s="73" t="s">
        <v>34</v>
      </c>
      <c r="B97" s="71">
        <v>1200</v>
      </c>
      <c r="C97" s="79">
        <f>C34+C63+C81</f>
        <v>2855.2999999999997</v>
      </c>
      <c r="D97" s="79">
        <f>D34+D63+D81</f>
        <v>2851.2</v>
      </c>
      <c r="E97" s="80">
        <f t="shared" si="2"/>
        <v>-4.0999999999999091</v>
      </c>
      <c r="F97" s="75">
        <f t="shared" si="3"/>
        <v>0.9985640738276188</v>
      </c>
    </row>
    <row r="98" spans="1:9" ht="18" x14ac:dyDescent="0.3">
      <c r="A98" s="73" t="s">
        <v>88</v>
      </c>
      <c r="B98" s="71">
        <v>1300</v>
      </c>
      <c r="C98" s="79">
        <f>C82+C64+C36</f>
        <v>0</v>
      </c>
      <c r="D98" s="72">
        <f>D82+D64+D36</f>
        <v>0</v>
      </c>
      <c r="E98" s="74">
        <f t="shared" si="2"/>
        <v>0</v>
      </c>
      <c r="F98" s="75">
        <v>0</v>
      </c>
    </row>
    <row r="99" spans="1:9" ht="18" x14ac:dyDescent="0.3">
      <c r="A99" s="73" t="s">
        <v>89</v>
      </c>
      <c r="B99" s="71">
        <v>1400</v>
      </c>
      <c r="C99" s="79">
        <f>C36+C37+C44+C45+C46+C47+C48+C49+C51+C52+C53+C56+C57+C58+C59+C60+C61+C64+C65+C66+C67+C68+C69+C70+C71+C72+C73+C74+C77+C88</f>
        <v>591.80000000000007</v>
      </c>
      <c r="D99" s="79">
        <f>D36+D37+D44+D45+D46+D47+D48+D49+D51+D52+D53+D56+D57+D58+D59+D60+D61+D64+D65+D66+D67+D68+D69+D70+D71+D72+D73+D74+D77+D88</f>
        <v>1060.5</v>
      </c>
      <c r="E99" s="74">
        <f t="shared" si="2"/>
        <v>468.69999999999993</v>
      </c>
      <c r="F99" s="75">
        <f t="shared" si="3"/>
        <v>1.7919905373436971</v>
      </c>
    </row>
    <row r="100" spans="1:9" ht="18" x14ac:dyDescent="0.3">
      <c r="A100" s="70" t="s">
        <v>90</v>
      </c>
      <c r="B100" s="83">
        <v>1500</v>
      </c>
      <c r="C100" s="79">
        <f>SUM(C96:C99,C93)</f>
        <v>21159.7</v>
      </c>
      <c r="D100" s="79">
        <f>SUM(D96:D99,D93)</f>
        <v>22876.800000000003</v>
      </c>
      <c r="E100" s="80">
        <f t="shared" si="2"/>
        <v>1717.1000000000022</v>
      </c>
      <c r="F100" s="75">
        <f t="shared" si="3"/>
        <v>1.0811495437080867</v>
      </c>
    </row>
    <row r="101" spans="1:9" ht="18" x14ac:dyDescent="0.3">
      <c r="A101" s="86"/>
      <c r="B101" s="87"/>
      <c r="C101" s="87"/>
      <c r="D101" s="87"/>
      <c r="E101" s="87"/>
      <c r="F101" s="87"/>
      <c r="H101" s="4"/>
      <c r="I101" s="4"/>
    </row>
    <row r="102" spans="1:9" ht="18" x14ac:dyDescent="0.3">
      <c r="A102" s="88"/>
      <c r="B102" s="87"/>
      <c r="C102" s="87"/>
      <c r="D102" s="87"/>
      <c r="E102" s="87"/>
      <c r="F102" s="87"/>
      <c r="H102" s="4"/>
      <c r="I102" s="4"/>
    </row>
    <row r="103" spans="1:9" ht="34.5" customHeight="1" thickBot="1" x14ac:dyDescent="0.35">
      <c r="A103" s="92" t="s">
        <v>186</v>
      </c>
      <c r="B103" s="89"/>
      <c r="C103" s="89"/>
      <c r="D103" s="87"/>
      <c r="E103" s="144" t="s">
        <v>194</v>
      </c>
      <c r="F103" s="144"/>
      <c r="H103" s="4"/>
      <c r="I103" s="4"/>
    </row>
    <row r="104" spans="1:9" ht="15.6" customHeight="1" x14ac:dyDescent="0.3">
      <c r="A104" s="93" t="s">
        <v>91</v>
      </c>
      <c r="B104" s="90"/>
      <c r="C104" s="126"/>
      <c r="D104" s="127"/>
      <c r="E104" s="127" t="s">
        <v>93</v>
      </c>
      <c r="F104" s="127"/>
      <c r="H104" s="4"/>
      <c r="I104" s="4"/>
    </row>
    <row r="105" spans="1:9" ht="18" x14ac:dyDescent="0.35">
      <c r="A105" s="67"/>
      <c r="B105" s="66"/>
      <c r="C105" s="67"/>
      <c r="D105" s="67"/>
      <c r="E105" s="67"/>
      <c r="F105" s="67"/>
    </row>
    <row r="106" spans="1:9" ht="18" x14ac:dyDescent="0.35">
      <c r="A106" s="67"/>
      <c r="B106" s="66"/>
      <c r="C106" s="67"/>
      <c r="D106" s="67"/>
      <c r="E106" s="67"/>
      <c r="F106" s="67"/>
    </row>
    <row r="107" spans="1:9" ht="18" x14ac:dyDescent="0.35">
      <c r="A107" s="67"/>
      <c r="B107" s="66"/>
      <c r="C107" s="67"/>
      <c r="D107" s="67"/>
      <c r="E107" s="67"/>
      <c r="F107" s="67"/>
    </row>
    <row r="108" spans="1:9" ht="21" x14ac:dyDescent="0.4">
      <c r="A108" s="59"/>
      <c r="B108" s="58"/>
      <c r="C108" s="59"/>
      <c r="D108" s="59"/>
      <c r="E108" s="59"/>
      <c r="F108" s="59"/>
    </row>
  </sheetData>
  <mergeCells count="43">
    <mergeCell ref="B2:F2"/>
    <mergeCell ref="D3:F3"/>
    <mergeCell ref="D4:F4"/>
    <mergeCell ref="E104:F104"/>
    <mergeCell ref="E103:F103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A5:C5"/>
    <mergeCell ref="B6:C6"/>
    <mergeCell ref="B11:C11"/>
    <mergeCell ref="G58:L58"/>
    <mergeCell ref="G32:M32"/>
    <mergeCell ref="G35:N35"/>
    <mergeCell ref="G37:U37"/>
    <mergeCell ref="G53:K53"/>
    <mergeCell ref="G43:L43"/>
    <mergeCell ref="G38:K38"/>
    <mergeCell ref="D5:F5"/>
    <mergeCell ref="D11:E11"/>
    <mergeCell ref="D12:E12"/>
    <mergeCell ref="D6:E6"/>
    <mergeCell ref="D7:E7"/>
    <mergeCell ref="G88:T88"/>
    <mergeCell ref="G61:P61"/>
    <mergeCell ref="C104:D104"/>
    <mergeCell ref="D8:E8"/>
    <mergeCell ref="D10:E10"/>
    <mergeCell ref="D9:E9"/>
    <mergeCell ref="G72:O72"/>
    <mergeCell ref="B12:C12"/>
    <mergeCell ref="B20:B21"/>
    <mergeCell ref="G76:N76"/>
    <mergeCell ref="G44:L44"/>
    <mergeCell ref="G42:K42"/>
    <mergeCell ref="G74:L74"/>
  </mergeCells>
  <pageMargins left="0.31496062992125984" right="0.31496062992125984" top="0.35433070866141736" bottom="0.35433070866141736" header="0.31496062992125984" footer="0.31496062992125984"/>
  <pageSetup paperSize="9" scale="9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120" zoomScaleNormal="120" workbookViewId="0">
      <selection activeCell="D13" sqref="D13"/>
    </sheetView>
  </sheetViews>
  <sheetFormatPr defaultColWidth="8.88671875" defaultRowHeight="15.6" x14ac:dyDescent="0.3"/>
  <cols>
    <col min="1" max="1" width="42.33203125" style="2" customWidth="1"/>
    <col min="2" max="2" width="8.88671875" style="2"/>
    <col min="3" max="3" width="12" style="2" customWidth="1"/>
    <col min="4" max="4" width="14.5546875" style="2" customWidth="1"/>
    <col min="5" max="5" width="14.88671875" style="2" customWidth="1"/>
    <col min="6" max="6" width="11.44140625" style="2" customWidth="1"/>
    <col min="7" max="16384" width="8.88671875" style="2"/>
  </cols>
  <sheetData>
    <row r="1" spans="1:7" x14ac:dyDescent="0.3">
      <c r="D1" s="12"/>
      <c r="F1" s="12" t="s">
        <v>95</v>
      </c>
    </row>
    <row r="2" spans="1:7" x14ac:dyDescent="0.3">
      <c r="A2" s="151" t="s">
        <v>96</v>
      </c>
      <c r="B2" s="151"/>
      <c r="C2" s="151"/>
      <c r="D2" s="151"/>
      <c r="E2" s="151"/>
      <c r="F2" s="151"/>
    </row>
    <row r="3" spans="1:7" ht="8.4" customHeight="1" x14ac:dyDescent="0.3"/>
    <row r="4" spans="1:7" ht="15" customHeight="1" x14ac:dyDescent="0.3">
      <c r="A4" s="153" t="s">
        <v>15</v>
      </c>
      <c r="B4" s="153" t="s">
        <v>94</v>
      </c>
      <c r="C4" s="153" t="s">
        <v>18</v>
      </c>
      <c r="D4" s="153"/>
      <c r="E4" s="153"/>
      <c r="F4" s="153"/>
      <c r="G4" s="4"/>
    </row>
    <row r="5" spans="1:7" ht="37.200000000000003" customHeight="1" x14ac:dyDescent="0.3">
      <c r="A5" s="153"/>
      <c r="B5" s="153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3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399999999999999" customHeight="1" x14ac:dyDescent="0.3">
      <c r="A7" s="8" t="s">
        <v>97</v>
      </c>
      <c r="B7" s="8"/>
      <c r="C7" s="9"/>
      <c r="D7" s="9"/>
      <c r="E7" s="9"/>
      <c r="F7" s="9"/>
      <c r="G7" s="4"/>
    </row>
    <row r="8" spans="1:7" ht="47.4" customHeight="1" x14ac:dyDescent="0.3">
      <c r="A8" s="5" t="s">
        <v>98</v>
      </c>
      <c r="B8" s="9">
        <v>2000</v>
      </c>
      <c r="C8" s="9">
        <v>871.2</v>
      </c>
      <c r="D8" s="9">
        <v>4611.1000000000004</v>
      </c>
      <c r="E8" s="10">
        <f>D8-C8</f>
        <v>3739.9000000000005</v>
      </c>
      <c r="F8" s="104">
        <f t="shared" ref="F8" si="0">D8/C8</f>
        <v>5.2928145087236</v>
      </c>
      <c r="G8" s="4"/>
    </row>
    <row r="9" spans="1:7" ht="34.200000000000003" customHeight="1" x14ac:dyDescent="0.3">
      <c r="A9" s="5" t="s">
        <v>99</v>
      </c>
      <c r="B9" s="5">
        <v>2001</v>
      </c>
      <c r="C9" s="9"/>
      <c r="D9" s="9"/>
      <c r="E9" s="10">
        <f t="shared" ref="E9:E28" si="1">D9-C9</f>
        <v>0</v>
      </c>
      <c r="F9" s="104">
        <v>0</v>
      </c>
      <c r="G9" s="4"/>
    </row>
    <row r="10" spans="1:7" ht="18.600000000000001" customHeight="1" x14ac:dyDescent="0.3">
      <c r="A10" s="5" t="s">
        <v>100</v>
      </c>
      <c r="B10" s="5">
        <v>2002</v>
      </c>
      <c r="C10" s="9"/>
      <c r="D10" s="9"/>
      <c r="E10" s="10">
        <f t="shared" si="1"/>
        <v>0</v>
      </c>
      <c r="F10" s="104">
        <v>0</v>
      </c>
      <c r="G10" s="4"/>
    </row>
    <row r="11" spans="1:7" ht="32.4" customHeight="1" x14ac:dyDescent="0.3">
      <c r="A11" s="5" t="s">
        <v>101</v>
      </c>
      <c r="B11" s="5">
        <v>2003</v>
      </c>
      <c r="C11" s="9"/>
      <c r="D11" s="9"/>
      <c r="E11" s="10">
        <f t="shared" si="1"/>
        <v>0</v>
      </c>
      <c r="F11" s="104">
        <v>0</v>
      </c>
      <c r="G11" s="4"/>
    </row>
    <row r="12" spans="1:7" ht="20.399999999999999" customHeight="1" x14ac:dyDescent="0.3">
      <c r="A12" s="5" t="s">
        <v>102</v>
      </c>
      <c r="B12" s="5">
        <v>2004</v>
      </c>
      <c r="C12" s="9"/>
      <c r="D12" s="9"/>
      <c r="E12" s="10">
        <f t="shared" si="1"/>
        <v>0</v>
      </c>
      <c r="F12" s="104">
        <v>0</v>
      </c>
      <c r="G12" s="4"/>
    </row>
    <row r="13" spans="1:7" ht="18" customHeight="1" x14ac:dyDescent="0.3">
      <c r="A13" s="9" t="s">
        <v>185</v>
      </c>
      <c r="B13" s="5">
        <v>2005</v>
      </c>
      <c r="C13" s="9"/>
      <c r="D13" s="9">
        <v>2761.3</v>
      </c>
      <c r="E13" s="10">
        <f t="shared" si="1"/>
        <v>2761.3</v>
      </c>
      <c r="F13" s="104">
        <v>0</v>
      </c>
      <c r="G13" s="4"/>
    </row>
    <row r="14" spans="1:7" ht="34.200000000000003" customHeight="1" x14ac:dyDescent="0.3">
      <c r="A14" s="5" t="s">
        <v>103</v>
      </c>
      <c r="B14" s="5">
        <v>2006</v>
      </c>
      <c r="C14" s="9">
        <v>1385.1</v>
      </c>
      <c r="D14" s="9">
        <f>D8-D13</f>
        <v>1849.8000000000002</v>
      </c>
      <c r="E14" s="10">
        <f t="shared" si="1"/>
        <v>464.70000000000027</v>
      </c>
      <c r="F14" s="104">
        <f t="shared" ref="F14:F16" si="2">D14/C14</f>
        <v>1.3354992419319907</v>
      </c>
      <c r="G14" s="4"/>
    </row>
    <row r="15" spans="1:7" ht="47.4" customHeight="1" x14ac:dyDescent="0.3">
      <c r="A15" s="8" t="s">
        <v>104</v>
      </c>
      <c r="B15" s="11">
        <v>2100</v>
      </c>
      <c r="C15" s="94">
        <f>SUM(C16:C20)</f>
        <v>2423.3580000000002</v>
      </c>
      <c r="D15" s="94">
        <f>SUM(D16:D20)</f>
        <v>2555.7660000000001</v>
      </c>
      <c r="E15" s="95">
        <f t="shared" si="1"/>
        <v>132.4079999999999</v>
      </c>
      <c r="F15" s="104">
        <f t="shared" si="2"/>
        <v>1.0546382333934978</v>
      </c>
      <c r="G15" s="4"/>
    </row>
    <row r="16" spans="1:7" ht="18.600000000000001" customHeight="1" x14ac:dyDescent="0.3">
      <c r="A16" s="9" t="s">
        <v>105</v>
      </c>
      <c r="B16" s="9">
        <v>2101</v>
      </c>
      <c r="C16" s="53">
        <f>'Таблиця 1'!C96*0.18</f>
        <v>2423.3580000000002</v>
      </c>
      <c r="D16" s="53">
        <f>'Таблиця 1'!D96*0.18</f>
        <v>2555.7660000000001</v>
      </c>
      <c r="E16" s="54">
        <f t="shared" si="1"/>
        <v>132.4079999999999</v>
      </c>
      <c r="F16" s="104">
        <f t="shared" si="2"/>
        <v>1.0546382333934978</v>
      </c>
      <c r="G16" s="4"/>
    </row>
    <row r="17" spans="1:7" ht="17.399999999999999" customHeight="1" x14ac:dyDescent="0.3">
      <c r="A17" s="9" t="s">
        <v>106</v>
      </c>
      <c r="B17" s="9">
        <v>2102</v>
      </c>
      <c r="C17" s="9">
        <f>'Таблиця 1'!C47</f>
        <v>0</v>
      </c>
      <c r="D17" s="9">
        <f>'Таблиця 1'!D47</f>
        <v>0</v>
      </c>
      <c r="E17" s="10">
        <f t="shared" si="1"/>
        <v>0</v>
      </c>
      <c r="F17" s="104">
        <v>0</v>
      </c>
      <c r="G17" s="4"/>
    </row>
    <row r="18" spans="1:7" ht="15" customHeight="1" x14ac:dyDescent="0.3">
      <c r="A18" s="9" t="s">
        <v>107</v>
      </c>
      <c r="B18" s="9">
        <v>2103</v>
      </c>
      <c r="C18" s="9"/>
      <c r="D18" s="9"/>
      <c r="E18" s="10">
        <f t="shared" si="1"/>
        <v>0</v>
      </c>
      <c r="F18" s="104">
        <v>0</v>
      </c>
      <c r="G18" s="4"/>
    </row>
    <row r="19" spans="1:7" ht="15" customHeight="1" x14ac:dyDescent="0.3">
      <c r="A19" s="9" t="s">
        <v>108</v>
      </c>
      <c r="B19" s="9">
        <v>2104</v>
      </c>
      <c r="C19" s="9"/>
      <c r="D19" s="9"/>
      <c r="E19" s="10">
        <f t="shared" si="1"/>
        <v>0</v>
      </c>
      <c r="F19" s="104">
        <v>0</v>
      </c>
      <c r="G19" s="4"/>
    </row>
    <row r="20" spans="1:7" ht="20.399999999999999" customHeight="1" x14ac:dyDescent="0.3">
      <c r="A20" s="9" t="s">
        <v>109</v>
      </c>
      <c r="B20" s="9">
        <v>2105</v>
      </c>
      <c r="C20" s="9"/>
      <c r="D20" s="9"/>
      <c r="E20" s="10">
        <f t="shared" si="1"/>
        <v>0</v>
      </c>
      <c r="F20" s="104">
        <v>0</v>
      </c>
      <c r="G20" s="4"/>
    </row>
    <row r="21" spans="1:7" ht="35.4" customHeight="1" x14ac:dyDescent="0.3">
      <c r="A21" s="8" t="s">
        <v>110</v>
      </c>
      <c r="B21" s="11">
        <v>2200</v>
      </c>
      <c r="C21" s="94">
        <f>SUM(C22:C25)</f>
        <v>3057.2464999999997</v>
      </c>
      <c r="D21" s="94">
        <f>SUM(D22:D25)</f>
        <v>3561.1349999999998</v>
      </c>
      <c r="E21" s="95">
        <f t="shared" si="1"/>
        <v>503.88850000000002</v>
      </c>
      <c r="F21" s="104">
        <f t="shared" ref="F21:F25" si="3">D21/C21</f>
        <v>1.1648177534915813</v>
      </c>
      <c r="G21" s="4"/>
    </row>
    <row r="22" spans="1:7" ht="20.399999999999999" customHeight="1" x14ac:dyDescent="0.3">
      <c r="A22" s="9" t="s">
        <v>111</v>
      </c>
      <c r="B22" s="9">
        <v>2201</v>
      </c>
      <c r="C22" s="9"/>
      <c r="D22" s="9"/>
      <c r="E22" s="10">
        <f t="shared" si="1"/>
        <v>0</v>
      </c>
      <c r="F22" s="104">
        <v>0</v>
      </c>
      <c r="G22" s="4"/>
    </row>
    <row r="23" spans="1:7" ht="34.950000000000003" customHeight="1" x14ac:dyDescent="0.3">
      <c r="A23" s="9" t="s">
        <v>112</v>
      </c>
      <c r="B23" s="9">
        <v>2202</v>
      </c>
      <c r="C23" s="53">
        <f>'Таблиця 1'!C97</f>
        <v>2855.2999999999997</v>
      </c>
      <c r="D23" s="53">
        <f>'Таблиця 1'!D97</f>
        <v>2851.2</v>
      </c>
      <c r="E23" s="54">
        <f t="shared" si="1"/>
        <v>-4.0999999999999091</v>
      </c>
      <c r="F23" s="104">
        <f t="shared" si="3"/>
        <v>0.9985640738276188</v>
      </c>
      <c r="G23" s="4"/>
    </row>
    <row r="24" spans="1:7" ht="33.6" customHeight="1" x14ac:dyDescent="0.3">
      <c r="A24" s="9" t="s">
        <v>113</v>
      </c>
      <c r="B24" s="9">
        <v>2203</v>
      </c>
      <c r="C24" s="9"/>
      <c r="D24" s="9"/>
      <c r="E24" s="10">
        <f t="shared" si="1"/>
        <v>0</v>
      </c>
      <c r="F24" s="104">
        <v>0</v>
      </c>
      <c r="G24" s="4"/>
    </row>
    <row r="25" spans="1:7" ht="24" customHeight="1" x14ac:dyDescent="0.3">
      <c r="A25" s="9" t="s">
        <v>114</v>
      </c>
      <c r="B25" s="9">
        <v>2204</v>
      </c>
      <c r="C25" s="53">
        <f>'Таблиця 1'!C96*0.015</f>
        <v>201.94649999999999</v>
      </c>
      <c r="D25" s="53">
        <f>'Таблиця 1'!D96*0.05</f>
        <v>709.93500000000006</v>
      </c>
      <c r="E25" s="54">
        <f t="shared" si="1"/>
        <v>507.98850000000004</v>
      </c>
      <c r="F25" s="104">
        <f t="shared" si="3"/>
        <v>3.5154607779783267</v>
      </c>
      <c r="G25" s="4"/>
    </row>
    <row r="26" spans="1:7" ht="31.95" customHeight="1" x14ac:dyDescent="0.3">
      <c r="A26" s="8" t="s">
        <v>115</v>
      </c>
      <c r="B26" s="11">
        <v>2300</v>
      </c>
      <c r="C26" s="9"/>
      <c r="D26" s="9"/>
      <c r="E26" s="10">
        <f t="shared" si="1"/>
        <v>0</v>
      </c>
      <c r="F26" s="104">
        <v>0</v>
      </c>
      <c r="G26" s="4"/>
    </row>
    <row r="27" spans="1:7" ht="65.400000000000006" customHeight="1" x14ac:dyDescent="0.3">
      <c r="A27" s="9" t="s">
        <v>116</v>
      </c>
      <c r="B27" s="9">
        <v>2301</v>
      </c>
      <c r="C27" s="9"/>
      <c r="D27" s="9"/>
      <c r="E27" s="10">
        <f t="shared" si="1"/>
        <v>0</v>
      </c>
      <c r="F27" s="104">
        <v>0</v>
      </c>
      <c r="G27" s="4"/>
    </row>
    <row r="28" spans="1:7" ht="35.4" customHeight="1" x14ac:dyDescent="0.3">
      <c r="A28" s="9" t="s">
        <v>117</v>
      </c>
      <c r="B28" s="9">
        <v>2302</v>
      </c>
      <c r="C28" s="9"/>
      <c r="D28" s="9"/>
      <c r="E28" s="10">
        <f t="shared" si="1"/>
        <v>0</v>
      </c>
      <c r="F28" s="104">
        <v>0</v>
      </c>
      <c r="G28" s="4"/>
    </row>
    <row r="29" spans="1:7" ht="12.6" customHeight="1" x14ac:dyDescent="0.3">
      <c r="A29" s="4"/>
      <c r="B29" s="4"/>
      <c r="C29" s="4"/>
      <c r="D29" s="4"/>
      <c r="E29" s="50"/>
      <c r="F29" s="50"/>
      <c r="G29" s="4"/>
    </row>
    <row r="30" spans="1:7" ht="16.5" customHeight="1" thickBot="1" x14ac:dyDescent="0.35">
      <c r="A30" s="91" t="s">
        <v>186</v>
      </c>
      <c r="B30" s="14"/>
      <c r="C30" s="14"/>
      <c r="D30" s="44"/>
      <c r="E30" s="144" t="s">
        <v>194</v>
      </c>
      <c r="F30" s="144"/>
    </row>
    <row r="31" spans="1:7" ht="14.4" customHeight="1" x14ac:dyDescent="0.3">
      <c r="A31" s="48" t="s">
        <v>91</v>
      </c>
      <c r="B31" s="13" t="s">
        <v>92</v>
      </c>
      <c r="C31" s="13"/>
      <c r="D31" s="13"/>
      <c r="E31" s="152" t="s">
        <v>93</v>
      </c>
      <c r="F31" s="152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40" zoomScale="130" zoomScaleNormal="130" zoomScaleSheetLayoutView="120" workbookViewId="0">
      <selection activeCell="D46" sqref="D46"/>
    </sheetView>
  </sheetViews>
  <sheetFormatPr defaultRowHeight="14.4" x14ac:dyDescent="0.3"/>
  <cols>
    <col min="1" max="1" width="38.6640625" customWidth="1"/>
    <col min="3" max="3" width="11.6640625" customWidth="1"/>
    <col min="4" max="4" width="10.88671875" customWidth="1"/>
    <col min="5" max="5" width="13.6640625" customWidth="1"/>
    <col min="6" max="6" width="12" customWidth="1"/>
  </cols>
  <sheetData>
    <row r="1" spans="1:6" x14ac:dyDescent="0.3">
      <c r="A1" s="16"/>
      <c r="F1" s="16" t="s">
        <v>118</v>
      </c>
    </row>
    <row r="2" spans="1:6" x14ac:dyDescent="0.3">
      <c r="A2" s="157" t="s">
        <v>119</v>
      </c>
      <c r="B2" s="157"/>
      <c r="C2" s="157"/>
      <c r="D2" s="157"/>
      <c r="E2" s="157"/>
      <c r="F2" s="157"/>
    </row>
    <row r="3" spans="1:6" ht="15" thickBot="1" x14ac:dyDescent="0.35"/>
    <row r="4" spans="1:6" ht="15" thickBot="1" x14ac:dyDescent="0.35">
      <c r="A4" s="158" t="s">
        <v>15</v>
      </c>
      <c r="B4" s="17" t="s">
        <v>16</v>
      </c>
      <c r="C4" s="161" t="s">
        <v>18</v>
      </c>
      <c r="D4" s="162"/>
      <c r="E4" s="162"/>
      <c r="F4" s="163"/>
    </row>
    <row r="5" spans="1:6" x14ac:dyDescent="0.3">
      <c r="A5" s="159"/>
      <c r="B5" s="18" t="s">
        <v>17</v>
      </c>
      <c r="C5" s="158" t="s">
        <v>19</v>
      </c>
      <c r="D5" s="158" t="s">
        <v>20</v>
      </c>
      <c r="E5" s="158" t="s">
        <v>21</v>
      </c>
      <c r="F5" s="158" t="s">
        <v>22</v>
      </c>
    </row>
    <row r="6" spans="1:6" ht="15" thickBot="1" x14ac:dyDescent="0.35">
      <c r="A6" s="160"/>
      <c r="B6" s="19"/>
      <c r="C6" s="160"/>
      <c r="D6" s="160"/>
      <c r="E6" s="160"/>
      <c r="F6" s="160"/>
    </row>
    <row r="7" spans="1:6" ht="15" thickBot="1" x14ac:dyDescent="0.3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15" thickBot="1" x14ac:dyDescent="0.35">
      <c r="A8" s="154" t="s">
        <v>120</v>
      </c>
      <c r="B8" s="155"/>
      <c r="C8" s="155"/>
      <c r="D8" s="155"/>
      <c r="E8" s="155"/>
      <c r="F8" s="156"/>
    </row>
    <row r="9" spans="1:6" ht="34.200000000000003" customHeight="1" thickBot="1" x14ac:dyDescent="0.35">
      <c r="A9" s="23" t="s">
        <v>121</v>
      </c>
      <c r="B9" s="22">
        <v>3000</v>
      </c>
      <c r="C9" s="20">
        <f>SUM(C10:C14)</f>
        <v>21673.600000000002</v>
      </c>
      <c r="D9" s="20">
        <f>SUM(D10:D21)</f>
        <v>20115.5</v>
      </c>
      <c r="E9" s="20">
        <f t="shared" ref="E9" si="0">D9-C9</f>
        <v>-1558.1000000000022</v>
      </c>
      <c r="F9" s="43">
        <f t="shared" ref="F9" si="1">D9/C9</f>
        <v>0.92811069688468917</v>
      </c>
    </row>
    <row r="10" spans="1:6" ht="42" customHeight="1" thickBot="1" x14ac:dyDescent="0.35">
      <c r="A10" s="25" t="s">
        <v>122</v>
      </c>
      <c r="B10" s="20">
        <v>3001</v>
      </c>
      <c r="C10" s="20">
        <v>354.6</v>
      </c>
      <c r="D10" s="20">
        <v>438.9</v>
      </c>
      <c r="E10" s="20">
        <f t="shared" ref="E10" si="2">D10-C10</f>
        <v>84.299999999999955</v>
      </c>
      <c r="F10" s="43">
        <f t="shared" ref="F10" si="3">D10/C10</f>
        <v>1.2377326565143822</v>
      </c>
    </row>
    <row r="11" spans="1:6" ht="23.4" customHeight="1" thickBot="1" x14ac:dyDescent="0.35">
      <c r="A11" s="27" t="s">
        <v>25</v>
      </c>
      <c r="B11" s="20">
        <v>3002</v>
      </c>
      <c r="C11" s="20">
        <f>'Таблиця 1'!C25</f>
        <v>2777.6</v>
      </c>
      <c r="D11" s="20">
        <v>5048.7</v>
      </c>
      <c r="E11" s="20">
        <f>D11-C11</f>
        <v>2271.1</v>
      </c>
      <c r="F11" s="43">
        <f>D11/C11</f>
        <v>1.8176483294930876</v>
      </c>
    </row>
    <row r="12" spans="1:6" ht="26.4" customHeight="1" thickBot="1" x14ac:dyDescent="0.35">
      <c r="A12" s="27" t="s">
        <v>26</v>
      </c>
      <c r="B12" s="20">
        <v>3003</v>
      </c>
      <c r="C12" s="20">
        <v>0</v>
      </c>
      <c r="D12" s="20">
        <v>0</v>
      </c>
      <c r="E12" s="20">
        <f>D12-C12</f>
        <v>0</v>
      </c>
      <c r="F12" s="43">
        <v>0</v>
      </c>
    </row>
    <row r="13" spans="1:6" ht="15" thickBot="1" x14ac:dyDescent="0.35">
      <c r="A13" s="27" t="s">
        <v>27</v>
      </c>
      <c r="B13" s="20">
        <v>3004</v>
      </c>
      <c r="C13" s="20">
        <f>'Таблиця 1'!C27</f>
        <v>17967.7</v>
      </c>
      <c r="D13" s="57">
        <f>'Таблиця 1'!D27</f>
        <v>14268.9</v>
      </c>
      <c r="E13" s="20">
        <f t="shared" ref="E13:E14" si="4">D13-C13</f>
        <v>-3698.8000000000011</v>
      </c>
      <c r="F13" s="43">
        <f t="shared" ref="F13:F14" si="5">D13/C13</f>
        <v>0.79414170984600141</v>
      </c>
    </row>
    <row r="14" spans="1:6" ht="15" thickBot="1" x14ac:dyDescent="0.35">
      <c r="A14" s="27" t="s">
        <v>28</v>
      </c>
      <c r="B14" s="20">
        <v>3005</v>
      </c>
      <c r="C14" s="20">
        <v>573.70000000000005</v>
      </c>
      <c r="D14" s="20">
        <v>344.9</v>
      </c>
      <c r="E14" s="20">
        <f t="shared" si="4"/>
        <v>-228.80000000000007</v>
      </c>
      <c r="F14" s="43">
        <f t="shared" si="5"/>
        <v>0.60118528847829866</v>
      </c>
    </row>
    <row r="15" spans="1:6" ht="24" customHeight="1" thickBot="1" x14ac:dyDescent="0.35">
      <c r="A15" s="25" t="s">
        <v>123</v>
      </c>
      <c r="B15" s="28">
        <v>3100</v>
      </c>
      <c r="C15" s="20"/>
      <c r="D15" s="20"/>
      <c r="E15" s="20"/>
      <c r="F15" s="20"/>
    </row>
    <row r="16" spans="1:6" ht="20.399999999999999" customHeight="1" thickBot="1" x14ac:dyDescent="0.35">
      <c r="A16" s="25" t="s">
        <v>124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5">
      <c r="A17" s="25" t="s">
        <v>125</v>
      </c>
      <c r="B17" s="28">
        <v>3200</v>
      </c>
      <c r="C17" s="20"/>
      <c r="D17" s="101"/>
      <c r="E17" s="20"/>
      <c r="F17" s="20"/>
    </row>
    <row r="18" spans="1:6" ht="22.95" customHeight="1" thickBot="1" x14ac:dyDescent="0.35">
      <c r="A18" s="25" t="s">
        <v>126</v>
      </c>
      <c r="B18" s="28">
        <v>3300</v>
      </c>
      <c r="C18" s="20"/>
      <c r="D18" s="20"/>
      <c r="E18" s="20"/>
      <c r="F18" s="20"/>
    </row>
    <row r="19" spans="1:6" ht="29.4" customHeight="1" thickBot="1" x14ac:dyDescent="0.35">
      <c r="A19" s="25" t="s">
        <v>127</v>
      </c>
      <c r="B19" s="28">
        <v>3400</v>
      </c>
      <c r="C19" s="20"/>
      <c r="D19" s="20"/>
      <c r="E19" s="20"/>
      <c r="F19" s="20"/>
    </row>
    <row r="20" spans="1:6" ht="24" customHeight="1" thickBot="1" x14ac:dyDescent="0.35">
      <c r="A20" s="25" t="s">
        <v>128</v>
      </c>
      <c r="B20" s="28">
        <v>3500</v>
      </c>
      <c r="C20" s="20"/>
      <c r="D20" s="20"/>
      <c r="E20" s="20"/>
      <c r="F20" s="20"/>
    </row>
    <row r="21" spans="1:6" ht="30.6" customHeight="1" thickBot="1" x14ac:dyDescent="0.35">
      <c r="A21" s="25" t="s">
        <v>129</v>
      </c>
      <c r="B21" s="20">
        <v>3600</v>
      </c>
      <c r="C21" s="20">
        <v>0</v>
      </c>
      <c r="D21" s="20">
        <v>14.1</v>
      </c>
      <c r="E21" s="20">
        <f t="shared" ref="E21:E23" si="6">D21-C21</f>
        <v>14.1</v>
      </c>
      <c r="F21" s="43">
        <v>0</v>
      </c>
    </row>
    <row r="22" spans="1:6" ht="30.6" customHeight="1" thickBot="1" x14ac:dyDescent="0.35">
      <c r="A22" s="23" t="s">
        <v>130</v>
      </c>
      <c r="B22" s="20">
        <v>3700</v>
      </c>
      <c r="C22" s="97">
        <v>21159.7</v>
      </c>
      <c r="D22" s="97">
        <v>22876.799999999999</v>
      </c>
      <c r="E22" s="20">
        <f t="shared" si="6"/>
        <v>1717.0999999999985</v>
      </c>
      <c r="F22" s="43">
        <f t="shared" ref="F22:F27" si="7">D22/C22</f>
        <v>1.0811495437080865</v>
      </c>
    </row>
    <row r="23" spans="1:6" ht="36" customHeight="1" thickBot="1" x14ac:dyDescent="0.35">
      <c r="A23" s="25" t="s">
        <v>131</v>
      </c>
      <c r="B23" s="20">
        <v>3701</v>
      </c>
      <c r="C23" s="97">
        <v>4772.3</v>
      </c>
      <c r="D23" s="97">
        <v>5759.3</v>
      </c>
      <c r="E23" s="20">
        <f t="shared" si="6"/>
        <v>987</v>
      </c>
      <c r="F23" s="43">
        <v>0</v>
      </c>
    </row>
    <row r="24" spans="1:6" ht="24" customHeight="1" thickBot="1" x14ac:dyDescent="0.35">
      <c r="A24" s="25" t="s">
        <v>132</v>
      </c>
      <c r="B24" s="20">
        <v>3702</v>
      </c>
      <c r="C24" s="97">
        <v>13463.1</v>
      </c>
      <c r="D24" s="97">
        <f>'Таблиця 1'!D96</f>
        <v>14198.7</v>
      </c>
      <c r="E24" s="20">
        <f>D24-C24</f>
        <v>735.60000000000036</v>
      </c>
      <c r="F24" s="43">
        <f t="shared" si="7"/>
        <v>1.0546382333934978</v>
      </c>
    </row>
    <row r="25" spans="1:6" ht="38.4" customHeight="1" thickBot="1" x14ac:dyDescent="0.35">
      <c r="A25" s="25" t="s">
        <v>133</v>
      </c>
      <c r="B25" s="20">
        <v>3703</v>
      </c>
      <c r="C25" s="97"/>
      <c r="D25" s="97"/>
      <c r="E25" s="20"/>
      <c r="F25" s="43">
        <v>0</v>
      </c>
    </row>
    <row r="26" spans="1:6" ht="48" customHeight="1" thickBot="1" x14ac:dyDescent="0.35">
      <c r="A26" s="25" t="s">
        <v>134</v>
      </c>
      <c r="B26" s="20">
        <v>3800</v>
      </c>
      <c r="C26" s="98">
        <v>2547.9</v>
      </c>
      <c r="D26" s="98">
        <f>'Таблиця 2'!D15+'Таблиця 2'!D21</f>
        <v>6116.9009999999998</v>
      </c>
      <c r="E26" s="57">
        <f t="shared" ref="E26" si="8">D26-C26</f>
        <v>3569.0009999999997</v>
      </c>
      <c r="F26" s="43">
        <f t="shared" si="7"/>
        <v>2.4007618038384551</v>
      </c>
    </row>
    <row r="27" spans="1:6" ht="24" customHeight="1" thickBot="1" x14ac:dyDescent="0.35">
      <c r="A27" s="25" t="s">
        <v>135</v>
      </c>
      <c r="B27" s="20">
        <v>3801</v>
      </c>
      <c r="C27" s="98">
        <v>2423.4</v>
      </c>
      <c r="D27" s="98">
        <f>'Таблиця 2'!D16</f>
        <v>2555.7660000000001</v>
      </c>
      <c r="E27" s="57">
        <f t="shared" ref="E27" si="9">D27-C27</f>
        <v>132.36599999999999</v>
      </c>
      <c r="F27" s="43">
        <f t="shared" si="7"/>
        <v>1.0546199554345135</v>
      </c>
    </row>
    <row r="28" spans="1:6" ht="23.4" customHeight="1" thickBot="1" x14ac:dyDescent="0.35">
      <c r="A28" s="25" t="s">
        <v>136</v>
      </c>
      <c r="B28" s="20">
        <v>3900</v>
      </c>
      <c r="C28" s="97"/>
      <c r="D28" s="97"/>
      <c r="E28" s="20"/>
      <c r="F28" s="20"/>
    </row>
    <row r="29" spans="1:6" ht="21" customHeight="1" thickBot="1" x14ac:dyDescent="0.35">
      <c r="A29" s="25" t="s">
        <v>137</v>
      </c>
      <c r="B29" s="20">
        <v>4000</v>
      </c>
      <c r="C29" s="97"/>
      <c r="D29" s="97"/>
      <c r="E29" s="20"/>
      <c r="F29" s="20"/>
    </row>
    <row r="30" spans="1:6" ht="22.95" customHeight="1" thickBot="1" x14ac:dyDescent="0.35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5">
      <c r="A31" s="23" t="s">
        <v>138</v>
      </c>
      <c r="B31" s="20">
        <v>6000</v>
      </c>
      <c r="C31" s="105">
        <v>0</v>
      </c>
      <c r="D31" s="20">
        <v>0</v>
      </c>
      <c r="E31" s="57">
        <f t="shared" ref="E31" si="10">D31-C31</f>
        <v>0</v>
      </c>
      <c r="F31" s="43">
        <v>0</v>
      </c>
    </row>
    <row r="32" spans="1:6" ht="15" thickBot="1" x14ac:dyDescent="0.35">
      <c r="A32" s="154" t="s">
        <v>139</v>
      </c>
      <c r="B32" s="155"/>
      <c r="C32" s="155"/>
      <c r="D32" s="155"/>
      <c r="E32" s="155"/>
      <c r="F32" s="156"/>
    </row>
    <row r="33" spans="1:6" ht="38.4" customHeight="1" thickBot="1" x14ac:dyDescent="0.35">
      <c r="A33" s="23" t="s">
        <v>140</v>
      </c>
      <c r="B33" s="20">
        <v>7000</v>
      </c>
      <c r="C33" s="24"/>
      <c r="D33" s="24"/>
      <c r="E33" s="24"/>
      <c r="F33" s="24"/>
    </row>
    <row r="34" spans="1:6" ht="32.4" customHeight="1" thickBot="1" x14ac:dyDescent="0.35">
      <c r="A34" s="25" t="s">
        <v>141</v>
      </c>
      <c r="B34" s="20">
        <v>7001</v>
      </c>
      <c r="C34" s="24"/>
      <c r="D34" s="24"/>
      <c r="E34" s="24"/>
      <c r="F34" s="24"/>
    </row>
    <row r="35" spans="1:6" ht="25.95" customHeight="1" thickBot="1" x14ac:dyDescent="0.35">
      <c r="A35" s="25" t="s">
        <v>128</v>
      </c>
      <c r="B35" s="20">
        <v>7002</v>
      </c>
      <c r="C35" s="24"/>
      <c r="D35" s="24"/>
      <c r="E35" s="24"/>
      <c r="F35" s="24"/>
    </row>
    <row r="36" spans="1:6" ht="39" customHeight="1" thickBot="1" x14ac:dyDescent="0.35">
      <c r="A36" s="25" t="s">
        <v>142</v>
      </c>
      <c r="B36" s="20">
        <v>8000</v>
      </c>
      <c r="C36" s="24"/>
      <c r="D36" s="24"/>
      <c r="E36" s="24"/>
      <c r="F36" s="24"/>
    </row>
    <row r="37" spans="1:6" ht="40.950000000000003" customHeight="1" thickBot="1" x14ac:dyDescent="0.35">
      <c r="A37" s="25" t="s">
        <v>143</v>
      </c>
      <c r="B37" s="20">
        <v>8001</v>
      </c>
      <c r="C37" s="24"/>
      <c r="D37" s="24"/>
      <c r="E37" s="24"/>
      <c r="F37" s="24"/>
    </row>
    <row r="38" spans="1:6" ht="36.6" customHeight="1" thickBot="1" x14ac:dyDescent="0.35">
      <c r="A38" s="25" t="s">
        <v>144</v>
      </c>
      <c r="B38" s="20">
        <v>8002</v>
      </c>
      <c r="C38" s="24"/>
      <c r="D38" s="24"/>
      <c r="E38" s="24"/>
      <c r="F38" s="24"/>
    </row>
    <row r="39" spans="1:6" ht="27" customHeight="1" thickBot="1" x14ac:dyDescent="0.35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5">
      <c r="A40" s="25" t="s">
        <v>145</v>
      </c>
      <c r="B40" s="20">
        <v>9000</v>
      </c>
      <c r="C40" s="24"/>
      <c r="D40" s="24"/>
      <c r="E40" s="24"/>
      <c r="F40" s="24"/>
    </row>
    <row r="41" spans="1:6" ht="15" thickBot="1" x14ac:dyDescent="0.35">
      <c r="A41" s="25" t="s">
        <v>146</v>
      </c>
      <c r="B41" s="20">
        <v>9001</v>
      </c>
      <c r="C41" s="24"/>
      <c r="D41" s="24"/>
      <c r="E41" s="24"/>
      <c r="F41" s="24"/>
    </row>
    <row r="42" spans="1:6" ht="33" customHeight="1" thickBot="1" x14ac:dyDescent="0.35">
      <c r="A42" s="23" t="s">
        <v>147</v>
      </c>
      <c r="B42" s="20">
        <v>10000</v>
      </c>
      <c r="C42" s="24"/>
      <c r="D42" s="24"/>
      <c r="E42" s="24"/>
      <c r="F42" s="24"/>
    </row>
    <row r="43" spans="1:6" ht="32.4" customHeight="1" thickBot="1" x14ac:dyDescent="0.35">
      <c r="A43" s="23" t="s">
        <v>148</v>
      </c>
      <c r="B43" s="20">
        <v>10100</v>
      </c>
      <c r="C43" s="24">
        <f>C9</f>
        <v>21673.600000000002</v>
      </c>
      <c r="D43" s="24">
        <f>D9</f>
        <v>20115.5</v>
      </c>
      <c r="E43" s="24">
        <f>D43-C43</f>
        <v>-1558.1000000000022</v>
      </c>
      <c r="F43" s="43">
        <f t="shared" ref="F43:F45" si="11">D43/C43</f>
        <v>0.92811069688468917</v>
      </c>
    </row>
    <row r="44" spans="1:6" ht="30" customHeight="1" thickBot="1" x14ac:dyDescent="0.35">
      <c r="A44" s="25" t="s">
        <v>149</v>
      </c>
      <c r="B44" s="20">
        <v>10200</v>
      </c>
      <c r="C44" s="24">
        <v>871.2</v>
      </c>
      <c r="D44" s="24">
        <v>4611.1000000000004</v>
      </c>
      <c r="E44" s="24">
        <f t="shared" ref="E44:E45" si="12">D44-C44</f>
        <v>3739.9000000000005</v>
      </c>
      <c r="F44" s="43">
        <f t="shared" si="11"/>
        <v>5.2928145087236</v>
      </c>
    </row>
    <row r="45" spans="1:6" ht="22.95" customHeight="1" thickBot="1" x14ac:dyDescent="0.35">
      <c r="A45" s="25" t="s">
        <v>150</v>
      </c>
      <c r="B45" s="20">
        <v>10300</v>
      </c>
      <c r="C45" s="24">
        <v>1385.1</v>
      </c>
      <c r="D45" s="24">
        <v>1849.8</v>
      </c>
      <c r="E45" s="24">
        <f t="shared" si="12"/>
        <v>464.70000000000005</v>
      </c>
      <c r="F45" s="43">
        <f t="shared" si="11"/>
        <v>1.3354992419319904</v>
      </c>
    </row>
    <row r="48" spans="1:6" ht="15" customHeight="1" thickBot="1" x14ac:dyDescent="0.35">
      <c r="A48" s="91" t="s">
        <v>186</v>
      </c>
      <c r="B48" s="14"/>
      <c r="C48" s="14"/>
      <c r="D48" s="44"/>
      <c r="E48" s="144" t="s">
        <v>194</v>
      </c>
      <c r="F48" s="144"/>
    </row>
    <row r="49" spans="1:6" ht="24" customHeight="1" x14ac:dyDescent="0.3">
      <c r="A49" s="48" t="s">
        <v>91</v>
      </c>
      <c r="B49" s="13" t="s">
        <v>92</v>
      </c>
      <c r="C49" s="13"/>
      <c r="D49" s="152" t="s">
        <v>93</v>
      </c>
      <c r="E49" s="152"/>
      <c r="F49" s="152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140" zoomScaleNormal="140" workbookViewId="0">
      <selection activeCell="D11" sqref="D11"/>
    </sheetView>
  </sheetViews>
  <sheetFormatPr defaultRowHeight="14.4" x14ac:dyDescent="0.3"/>
  <cols>
    <col min="1" max="1" width="39.109375" customWidth="1"/>
    <col min="3" max="3" width="11.88671875" customWidth="1"/>
    <col min="4" max="4" width="10.88671875" customWidth="1"/>
    <col min="5" max="5" width="11.6640625" customWidth="1"/>
    <col min="6" max="6" width="14" customWidth="1"/>
  </cols>
  <sheetData>
    <row r="1" spans="1:7" x14ac:dyDescent="0.3">
      <c r="A1" s="29"/>
      <c r="F1" s="29" t="s">
        <v>151</v>
      </c>
    </row>
    <row r="2" spans="1:7" x14ac:dyDescent="0.3">
      <c r="A2" s="157" t="s">
        <v>152</v>
      </c>
      <c r="B2" s="157"/>
      <c r="C2" s="157"/>
      <c r="D2" s="157"/>
      <c r="E2" s="157"/>
      <c r="F2" s="157"/>
    </row>
    <row r="3" spans="1:7" ht="15" thickBot="1" x14ac:dyDescent="0.35">
      <c r="A3" s="30"/>
    </row>
    <row r="4" spans="1:7" ht="15" thickBot="1" x14ac:dyDescent="0.35">
      <c r="A4" s="164" t="s">
        <v>15</v>
      </c>
      <c r="B4" s="31" t="s">
        <v>16</v>
      </c>
      <c r="C4" s="167" t="s">
        <v>18</v>
      </c>
      <c r="D4" s="168"/>
      <c r="E4" s="168"/>
      <c r="F4" s="169"/>
    </row>
    <row r="5" spans="1:7" x14ac:dyDescent="0.3">
      <c r="A5" s="165"/>
      <c r="B5" s="32" t="s">
        <v>17</v>
      </c>
      <c r="C5" s="164" t="s">
        <v>19</v>
      </c>
      <c r="D5" s="164" t="s">
        <v>20</v>
      </c>
      <c r="E5" s="164" t="s">
        <v>21</v>
      </c>
      <c r="F5" s="164" t="s">
        <v>22</v>
      </c>
    </row>
    <row r="6" spans="1:7" ht="15" thickBot="1" x14ac:dyDescent="0.35">
      <c r="A6" s="166"/>
      <c r="B6" s="19"/>
      <c r="C6" s="166"/>
      <c r="D6" s="166"/>
      <c r="E6" s="166"/>
      <c r="F6" s="166"/>
    </row>
    <row r="7" spans="1:7" ht="15" thickBot="1" x14ac:dyDescent="0.3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27" thickBot="1" x14ac:dyDescent="0.35">
      <c r="A8" s="23" t="s">
        <v>153</v>
      </c>
      <c r="B8" s="22">
        <v>11000</v>
      </c>
      <c r="C8" s="49">
        <f>SUM(C9:C14)</f>
        <v>0</v>
      </c>
      <c r="D8" s="107">
        <f t="shared" ref="D8:E8" si="0">SUM(D9:D14)</f>
        <v>79.099999999999994</v>
      </c>
      <c r="E8" s="49">
        <f t="shared" si="0"/>
        <v>79.099999999999994</v>
      </c>
      <c r="F8" s="43">
        <v>0</v>
      </c>
    </row>
    <row r="9" spans="1:7" ht="15" thickBot="1" x14ac:dyDescent="0.35">
      <c r="A9" s="33" t="s">
        <v>154</v>
      </c>
      <c r="B9" s="20">
        <v>11001</v>
      </c>
      <c r="C9" s="26"/>
      <c r="D9" s="26"/>
      <c r="E9" s="26">
        <f>D9-C9</f>
        <v>0</v>
      </c>
      <c r="F9" s="43">
        <v>0</v>
      </c>
    </row>
    <row r="10" spans="1:7" ht="15" thickBot="1" x14ac:dyDescent="0.35">
      <c r="A10" s="33" t="s">
        <v>155</v>
      </c>
      <c r="B10" s="20">
        <v>11002</v>
      </c>
      <c r="C10" s="26">
        <v>0</v>
      </c>
      <c r="D10" s="26">
        <v>79.099999999999994</v>
      </c>
      <c r="E10" s="26">
        <f>D10-C10</f>
        <v>79.099999999999994</v>
      </c>
      <c r="F10" s="43">
        <v>0</v>
      </c>
    </row>
    <row r="11" spans="1:7" ht="28.95" customHeight="1" thickBot="1" x14ac:dyDescent="0.35">
      <c r="A11" s="33" t="s">
        <v>156</v>
      </c>
      <c r="B11" s="20">
        <v>11003</v>
      </c>
      <c r="C11" s="26"/>
      <c r="D11" s="26"/>
      <c r="E11" s="26"/>
      <c r="F11" s="26"/>
    </row>
    <row r="12" spans="1:7" ht="15" thickBot="1" x14ac:dyDescent="0.35">
      <c r="A12" s="33" t="s">
        <v>157</v>
      </c>
      <c r="B12" s="20">
        <v>11004</v>
      </c>
      <c r="C12" s="26"/>
      <c r="D12" s="26"/>
      <c r="E12" s="26"/>
      <c r="F12" s="26"/>
    </row>
    <row r="13" spans="1:7" ht="40.200000000000003" thickBot="1" x14ac:dyDescent="0.35">
      <c r="A13" s="33" t="s">
        <v>145</v>
      </c>
      <c r="B13" s="20">
        <v>11005</v>
      </c>
      <c r="C13" s="26"/>
      <c r="D13" s="26"/>
      <c r="E13" s="26"/>
      <c r="F13" s="26"/>
    </row>
    <row r="14" spans="1:7" ht="15" thickBot="1" x14ac:dyDescent="0.35">
      <c r="A14" s="33" t="s">
        <v>146</v>
      </c>
      <c r="B14" s="20">
        <v>11006</v>
      </c>
      <c r="C14" s="26">
        <v>0</v>
      </c>
      <c r="D14" s="26"/>
      <c r="E14" s="26">
        <f>D14-C14</f>
        <v>0</v>
      </c>
      <c r="F14" s="43">
        <v>0</v>
      </c>
    </row>
    <row r="15" spans="1:7" x14ac:dyDescent="0.3">
      <c r="A15" s="1"/>
    </row>
    <row r="16" spans="1:7" ht="19.2" customHeight="1" thickBot="1" x14ac:dyDescent="0.35">
      <c r="A16" s="91" t="s">
        <v>186</v>
      </c>
      <c r="B16" s="14"/>
      <c r="C16" s="14"/>
      <c r="D16" s="44"/>
      <c r="E16" s="144" t="s">
        <v>194</v>
      </c>
      <c r="F16" s="144"/>
      <c r="G16" s="44"/>
    </row>
    <row r="17" spans="1:7" ht="24" customHeight="1" x14ac:dyDescent="0.3">
      <c r="A17" s="48" t="s">
        <v>91</v>
      </c>
      <c r="B17" s="13" t="s">
        <v>92</v>
      </c>
      <c r="C17" s="13"/>
      <c r="D17" s="13"/>
      <c r="E17" s="152" t="s">
        <v>93</v>
      </c>
      <c r="F17" s="152"/>
      <c r="G17" s="45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opLeftCell="A10" zoomScale="120" zoomScaleNormal="120" workbookViewId="0">
      <selection activeCell="A38" sqref="A38"/>
    </sheetView>
  </sheetViews>
  <sheetFormatPr defaultColWidth="8.88671875" defaultRowHeight="15.6" x14ac:dyDescent="0.3"/>
  <cols>
    <col min="1" max="1" width="58.33203125" style="35" customWidth="1"/>
    <col min="2" max="2" width="12.33203125" style="35" customWidth="1"/>
    <col min="3" max="4" width="11.6640625" style="35" customWidth="1"/>
    <col min="5" max="7" width="0" style="35" hidden="1" customWidth="1"/>
    <col min="8" max="16384" width="8.88671875" style="35"/>
  </cols>
  <sheetData>
    <row r="1" spans="1:14" x14ac:dyDescent="0.3">
      <c r="A1" s="34"/>
      <c r="D1" s="34" t="s">
        <v>158</v>
      </c>
    </row>
    <row r="2" spans="1:14" x14ac:dyDescent="0.3">
      <c r="A2" s="151" t="s">
        <v>159</v>
      </c>
      <c r="B2" s="151"/>
      <c r="C2" s="151"/>
      <c r="D2" s="151"/>
    </row>
    <row r="3" spans="1:14" x14ac:dyDescent="0.3">
      <c r="A3" s="36"/>
    </row>
    <row r="4" spans="1:14" x14ac:dyDescent="0.3">
      <c r="A4" s="174" t="s">
        <v>15</v>
      </c>
      <c r="B4" s="175" t="s">
        <v>18</v>
      </c>
      <c r="C4" s="175"/>
      <c r="D4" s="175"/>
    </row>
    <row r="5" spans="1:14" x14ac:dyDescent="0.3">
      <c r="A5" s="174"/>
      <c r="B5" s="175" t="s">
        <v>19</v>
      </c>
      <c r="C5" s="175" t="s">
        <v>20</v>
      </c>
      <c r="D5" s="175" t="s">
        <v>21</v>
      </c>
    </row>
    <row r="6" spans="1:14" x14ac:dyDescent="0.3">
      <c r="A6" s="174"/>
      <c r="B6" s="175"/>
      <c r="C6" s="175"/>
      <c r="D6" s="175"/>
    </row>
    <row r="7" spans="1:14" x14ac:dyDescent="0.3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3">
      <c r="A8" s="39" t="s">
        <v>181</v>
      </c>
      <c r="B8" s="38">
        <f>SUM(B9:B11)</f>
        <v>253</v>
      </c>
      <c r="C8" s="38">
        <f>SUM(C9:C11)</f>
        <v>251</v>
      </c>
      <c r="D8" s="38">
        <f>C8-B8</f>
        <v>-2</v>
      </c>
    </row>
    <row r="9" spans="1:14" x14ac:dyDescent="0.3">
      <c r="A9" s="40" t="s">
        <v>160</v>
      </c>
      <c r="B9" s="41">
        <v>1</v>
      </c>
      <c r="C9" s="103">
        <v>1</v>
      </c>
      <c r="D9" s="41">
        <f t="shared" ref="D9:D26" si="0">C9-B9</f>
        <v>0</v>
      </c>
    </row>
    <row r="10" spans="1:14" x14ac:dyDescent="0.3">
      <c r="A10" s="40" t="s">
        <v>161</v>
      </c>
      <c r="B10" s="41">
        <v>45</v>
      </c>
      <c r="C10" s="103">
        <v>45</v>
      </c>
      <c r="D10" s="41">
        <f t="shared" si="0"/>
        <v>0</v>
      </c>
      <c r="I10" s="171"/>
      <c r="J10" s="171"/>
      <c r="K10" s="171"/>
    </row>
    <row r="11" spans="1:14" x14ac:dyDescent="0.3">
      <c r="A11" s="40" t="s">
        <v>162</v>
      </c>
      <c r="B11" s="41">
        <v>207</v>
      </c>
      <c r="C11" s="103">
        <v>205</v>
      </c>
      <c r="D11" s="41">
        <f t="shared" si="0"/>
        <v>-2</v>
      </c>
      <c r="I11" s="176"/>
      <c r="J11" s="176"/>
      <c r="K11" s="176"/>
      <c r="L11" s="176"/>
    </row>
    <row r="12" spans="1:14" x14ac:dyDescent="0.3">
      <c r="A12" s="39" t="s">
        <v>163</v>
      </c>
      <c r="B12" s="38">
        <f>SUM(B13:B15)</f>
        <v>13463.1</v>
      </c>
      <c r="C12" s="38">
        <f>SUM(C13:C15)</f>
        <v>14198.7</v>
      </c>
      <c r="D12" s="55">
        <f t="shared" si="0"/>
        <v>735.60000000000036</v>
      </c>
      <c r="E12" s="170"/>
      <c r="F12" s="171"/>
      <c r="G12" s="171"/>
      <c r="H12" s="171"/>
      <c r="I12" s="171"/>
      <c r="J12" s="171"/>
      <c r="K12" s="171"/>
      <c r="L12" s="171"/>
      <c r="M12" s="171"/>
      <c r="N12" s="171"/>
    </row>
    <row r="13" spans="1:14" x14ac:dyDescent="0.3">
      <c r="A13" s="40" t="s">
        <v>160</v>
      </c>
      <c r="B13" s="117">
        <v>186</v>
      </c>
      <c r="C13" s="102">
        <v>50</v>
      </c>
      <c r="D13" s="56">
        <f t="shared" si="0"/>
        <v>-136</v>
      </c>
    </row>
    <row r="14" spans="1:14" x14ac:dyDescent="0.3">
      <c r="A14" s="40" t="s">
        <v>161</v>
      </c>
      <c r="B14" s="117">
        <f>1881.6-11.5</f>
        <v>1870.1</v>
      </c>
      <c r="C14" s="102">
        <v>2072.6</v>
      </c>
      <c r="D14" s="56">
        <f t="shared" si="0"/>
        <v>202.5</v>
      </c>
    </row>
    <row r="15" spans="1:14" x14ac:dyDescent="0.3">
      <c r="A15" s="40" t="s">
        <v>162</v>
      </c>
      <c r="B15" s="117">
        <v>11407</v>
      </c>
      <c r="C15" s="102">
        <v>12076.1</v>
      </c>
      <c r="D15" s="56">
        <f t="shared" si="0"/>
        <v>669.10000000000036</v>
      </c>
    </row>
    <row r="16" spans="1:14" ht="31.2" x14ac:dyDescent="0.3">
      <c r="A16" s="39" t="s">
        <v>164</v>
      </c>
      <c r="B16" s="118"/>
      <c r="C16" s="42"/>
      <c r="D16" s="55"/>
    </row>
    <row r="17" spans="1:12" x14ac:dyDescent="0.3">
      <c r="A17" s="40" t="s">
        <v>160</v>
      </c>
      <c r="B17" s="117">
        <f>B13/3/B9</f>
        <v>62</v>
      </c>
      <c r="C17" s="56">
        <v>50</v>
      </c>
      <c r="D17" s="56">
        <f t="shared" si="0"/>
        <v>-12</v>
      </c>
    </row>
    <row r="18" spans="1:12" x14ac:dyDescent="0.3">
      <c r="A18" s="40" t="s">
        <v>161</v>
      </c>
      <c r="B18" s="117">
        <v>11.3</v>
      </c>
      <c r="C18" s="56">
        <f>C14/3.8/C10</f>
        <v>12.12046783625731</v>
      </c>
      <c r="D18" s="56">
        <f t="shared" si="0"/>
        <v>0.82046783625730946</v>
      </c>
    </row>
    <row r="19" spans="1:12" x14ac:dyDescent="0.3">
      <c r="A19" s="40" t="s">
        <v>162</v>
      </c>
      <c r="B19" s="117">
        <v>16.5</v>
      </c>
      <c r="C19" s="56">
        <f>C15/3.8/C11</f>
        <v>15.502053915275996</v>
      </c>
      <c r="D19" s="56">
        <f t="shared" si="0"/>
        <v>-0.99794608472400448</v>
      </c>
    </row>
    <row r="20" spans="1:12" x14ac:dyDescent="0.3">
      <c r="A20" s="39" t="s">
        <v>165</v>
      </c>
      <c r="B20" s="55">
        <f>SUM(B21:B23)</f>
        <v>16318.4</v>
      </c>
      <c r="C20" s="106">
        <f>SUM(C21:C23)</f>
        <v>17049.900000000001</v>
      </c>
      <c r="D20" s="55">
        <f t="shared" si="0"/>
        <v>731.50000000000182</v>
      </c>
    </row>
    <row r="21" spans="1:12" x14ac:dyDescent="0.3">
      <c r="A21" s="40" t="s">
        <v>160</v>
      </c>
      <c r="B21" s="102">
        <v>226.9</v>
      </c>
      <c r="C21" s="102">
        <v>61</v>
      </c>
      <c r="D21" s="56">
        <f t="shared" si="0"/>
        <v>-165.9</v>
      </c>
    </row>
    <row r="22" spans="1:12" x14ac:dyDescent="0.3">
      <c r="A22" s="40" t="s">
        <v>161</v>
      </c>
      <c r="B22" s="102">
        <f>2266.5-2.2</f>
        <v>2264.3000000000002</v>
      </c>
      <c r="C22" s="102">
        <v>2488.8000000000002</v>
      </c>
      <c r="D22" s="56">
        <f t="shared" si="0"/>
        <v>224.5</v>
      </c>
      <c r="K22" s="109"/>
      <c r="L22" s="108"/>
    </row>
    <row r="23" spans="1:12" x14ac:dyDescent="0.3">
      <c r="A23" s="40" t="s">
        <v>162</v>
      </c>
      <c r="B23" s="102">
        <f>13824.9+2.3</f>
        <v>13827.199999999999</v>
      </c>
      <c r="C23" s="102">
        <v>14500.1</v>
      </c>
      <c r="D23" s="56">
        <f t="shared" si="0"/>
        <v>672.90000000000146</v>
      </c>
    </row>
    <row r="24" spans="1:12" ht="31.2" x14ac:dyDescent="0.3">
      <c r="A24" s="39" t="s">
        <v>166</v>
      </c>
      <c r="B24" s="42"/>
      <c r="C24" s="42"/>
      <c r="D24" s="55"/>
    </row>
    <row r="25" spans="1:12" x14ac:dyDescent="0.3">
      <c r="A25" s="40" t="s">
        <v>160</v>
      </c>
      <c r="B25" s="56">
        <v>75.599999999999994</v>
      </c>
      <c r="C25" s="56">
        <v>61</v>
      </c>
      <c r="D25" s="56">
        <f t="shared" si="0"/>
        <v>-14.599999999999994</v>
      </c>
    </row>
    <row r="26" spans="1:12" x14ac:dyDescent="0.3">
      <c r="A26" s="40" t="s">
        <v>161</v>
      </c>
      <c r="B26" s="114">
        <v>13.7</v>
      </c>
      <c r="C26" s="114">
        <f>C22/3.8/C10</f>
        <v>14.554385964912283</v>
      </c>
      <c r="D26" s="114">
        <f t="shared" si="0"/>
        <v>0.85438596491228402</v>
      </c>
    </row>
    <row r="27" spans="1:12" ht="16.5" customHeight="1" x14ac:dyDescent="0.3">
      <c r="A27" s="111" t="s">
        <v>190</v>
      </c>
      <c r="B27" s="115">
        <v>20.100000000000001</v>
      </c>
      <c r="C27" s="114">
        <f>C23/3.7/C11</f>
        <v>19.116809492419247</v>
      </c>
      <c r="D27" s="114">
        <v>-4.5</v>
      </c>
    </row>
    <row r="28" spans="1:12" x14ac:dyDescent="0.3">
      <c r="A28" s="112" t="s">
        <v>189</v>
      </c>
      <c r="B28" s="110">
        <v>30.3</v>
      </c>
      <c r="C28" s="110">
        <v>25.7</v>
      </c>
      <c r="D28" s="177"/>
    </row>
    <row r="29" spans="1:12" x14ac:dyDescent="0.3">
      <c r="A29" s="112" t="s">
        <v>191</v>
      </c>
      <c r="B29" s="110">
        <v>18.3</v>
      </c>
      <c r="C29" s="110">
        <v>14.3</v>
      </c>
      <c r="D29" s="177"/>
    </row>
    <row r="30" spans="1:12" x14ac:dyDescent="0.3">
      <c r="A30" s="113" t="s">
        <v>192</v>
      </c>
      <c r="B30" s="116">
        <v>12.2</v>
      </c>
      <c r="C30" s="116">
        <v>9.6</v>
      </c>
      <c r="D30" s="178"/>
    </row>
    <row r="31" spans="1:12" x14ac:dyDescent="0.3">
      <c r="A31" s="37"/>
    </row>
    <row r="32" spans="1:12" ht="16.2" customHeight="1" thickBot="1" x14ac:dyDescent="0.35">
      <c r="A32" s="46" t="s">
        <v>186</v>
      </c>
      <c r="B32" s="173" t="s">
        <v>194</v>
      </c>
      <c r="C32" s="173"/>
      <c r="D32" s="173"/>
      <c r="E32" s="44"/>
    </row>
    <row r="33" spans="1:5" x14ac:dyDescent="0.3">
      <c r="A33" s="47" t="s">
        <v>171</v>
      </c>
      <c r="B33" s="3"/>
      <c r="C33" s="172" t="s">
        <v>170</v>
      </c>
      <c r="D33" s="172"/>
      <c r="E33" s="3"/>
    </row>
    <row r="34" spans="1:5" x14ac:dyDescent="0.3">
      <c r="A34" s="37"/>
    </row>
  </sheetData>
  <mergeCells count="12">
    <mergeCell ref="E12:N12"/>
    <mergeCell ref="C33:D33"/>
    <mergeCell ref="B32:D32"/>
    <mergeCell ref="A2:D2"/>
    <mergeCell ref="A4:A6"/>
    <mergeCell ref="B4:D4"/>
    <mergeCell ref="B5:B6"/>
    <mergeCell ref="C5:C6"/>
    <mergeCell ref="D5:D6"/>
    <mergeCell ref="I11:L11"/>
    <mergeCell ref="D28:D30"/>
    <mergeCell ref="I10:K10"/>
  </mergeCells>
  <pageMargins left="0.31496062992125984" right="0.31496062992125984" top="0.35433070866141736" bottom="0.74803149606299213" header="0.31496062992125984" footer="0.31496062992125984"/>
  <pageSetup paperSize="9" scale="9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  <vt:lpstr>'Таблиця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2025-09-09T19:40:24Z</dcterms:modified>
</cp:coreProperties>
</file>