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Економіст\"/>
    </mc:Choice>
  </mc:AlternateContent>
  <bookViews>
    <workbookView xWindow="0" yWindow="0" windowWidth="21600" windowHeight="91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D44" i="1"/>
  <c r="D43" i="1"/>
  <c r="D41" i="1"/>
  <c r="D40" i="1"/>
  <c r="D38" i="1"/>
  <c r="D37" i="1"/>
  <c r="D36" i="1"/>
  <c r="D35" i="1"/>
  <c r="D34" i="1"/>
  <c r="D33" i="1"/>
  <c r="D32" i="1"/>
  <c r="D31" i="1"/>
  <c r="H30" i="1"/>
  <c r="F30" i="1"/>
  <c r="D30" i="1"/>
  <c r="H29" i="1"/>
  <c r="F29" i="1"/>
  <c r="D29" i="1"/>
  <c r="H28" i="1"/>
  <c r="F28" i="1"/>
  <c r="D28" i="1"/>
  <c r="G27" i="1"/>
  <c r="H27" i="1" s="1"/>
  <c r="E27" i="1"/>
  <c r="F27" i="1" s="1"/>
  <c r="C27" i="1"/>
  <c r="D27" i="1" s="1"/>
  <c r="H26" i="1"/>
  <c r="F26" i="1"/>
  <c r="D26" i="1"/>
  <c r="H24" i="1"/>
  <c r="F24" i="1"/>
  <c r="D24" i="1"/>
  <c r="H23" i="1"/>
  <c r="F23" i="1"/>
  <c r="D23" i="1"/>
  <c r="H22" i="1"/>
  <c r="F22" i="1"/>
  <c r="D22" i="1"/>
  <c r="D21" i="1"/>
  <c r="H20" i="1"/>
  <c r="G20" i="1"/>
  <c r="F20" i="1"/>
  <c r="E20" i="1"/>
  <c r="D20" i="1"/>
  <c r="C20" i="1"/>
  <c r="H19" i="1"/>
  <c r="F19" i="1"/>
  <c r="D19" i="1"/>
  <c r="G18" i="1"/>
  <c r="H18" i="1" s="1"/>
  <c r="E18" i="1"/>
  <c r="F18" i="1" s="1"/>
  <c r="C18" i="1"/>
  <c r="D18" i="1" s="1"/>
  <c r="H17" i="1"/>
  <c r="F17" i="1"/>
  <c r="D17" i="1"/>
  <c r="H16" i="1"/>
  <c r="F16" i="1"/>
  <c r="D16" i="1"/>
  <c r="H15" i="1"/>
  <c r="F15" i="1"/>
  <c r="D15" i="1"/>
  <c r="H14" i="1"/>
  <c r="G14" i="1"/>
  <c r="F14" i="1"/>
  <c r="E14" i="1"/>
  <c r="D14" i="1"/>
  <c r="C14" i="1"/>
  <c r="H13" i="1"/>
  <c r="G13" i="1"/>
  <c r="F13" i="1"/>
  <c r="E13" i="1"/>
  <c r="D13" i="1"/>
  <c r="C13" i="1"/>
  <c r="H12" i="1"/>
  <c r="F12" i="1"/>
  <c r="D12" i="1"/>
  <c r="H11" i="1"/>
  <c r="F11" i="1"/>
  <c r="D11" i="1"/>
  <c r="H10" i="1"/>
  <c r="F10" i="1"/>
  <c r="D10" i="1"/>
  <c r="H9" i="1"/>
  <c r="F9" i="1"/>
  <c r="D9" i="1"/>
  <c r="H8" i="1"/>
  <c r="G8" i="1"/>
  <c r="F8" i="1"/>
  <c r="E8" i="1"/>
  <c r="D8" i="1"/>
  <c r="C8" i="1"/>
  <c r="C7" i="1" l="1"/>
  <c r="D7" i="1" s="1"/>
  <c r="E7" i="1"/>
  <c r="F7" i="1" s="1"/>
  <c r="G7" i="1"/>
  <c r="H7" i="1" s="1"/>
  <c r="C25" i="1"/>
  <c r="E25" i="1"/>
  <c r="G25" i="1"/>
  <c r="G39" i="1" l="1"/>
  <c r="H25" i="1"/>
  <c r="C39" i="1"/>
  <c r="D25" i="1"/>
  <c r="E39" i="1"/>
  <c r="F25" i="1"/>
  <c r="E46" i="1" l="1"/>
  <c r="F47" i="1" s="1"/>
  <c r="F39" i="1"/>
  <c r="C46" i="1"/>
  <c r="D47" i="1" s="1"/>
  <c r="D39" i="1"/>
  <c r="G46" i="1"/>
  <c r="H47" i="1" s="1"/>
  <c r="H39" i="1"/>
  <c r="H49" i="1" l="1"/>
  <c r="H50" i="1" s="1"/>
  <c r="D49" i="1"/>
  <c r="D50" i="1" s="1"/>
  <c r="F49" i="1"/>
  <c r="F50" i="1"/>
</calcChain>
</file>

<file path=xl/sharedStrings.xml><?xml version="1.0" encoding="utf-8"?>
<sst xmlns="http://schemas.openxmlformats.org/spreadsheetml/2006/main" count="101" uniqueCount="87">
  <si>
    <t xml:space="preserve">Структура тарифів на  теплопостачання </t>
  </si>
  <si>
    <t xml:space="preserve">бюджетних організацій </t>
  </si>
  <si>
    <t>КП "Енергія"Малинської міської ради</t>
  </si>
  <si>
    <t>№ з/п</t>
  </si>
  <si>
    <t>найменування показників</t>
  </si>
  <si>
    <t>Котельня по вул.Степана Бандери, 15,                                         ліцей №1</t>
  </si>
  <si>
    <t>Котельня по вул. Лисенка, 9А          Адмінприміщення, поліція, центр зайнятості</t>
  </si>
  <si>
    <t>Котельня по вул. Лисенка, 19Б ліцей №3</t>
  </si>
  <si>
    <t>тис.грн./рік</t>
  </si>
  <si>
    <t>грн./Гкал</t>
  </si>
  <si>
    <t>Виробнича собівартість, у  т.ч.</t>
  </si>
  <si>
    <t>1.1</t>
  </si>
  <si>
    <t>прямі матеріальні витрати, у т.ч</t>
  </si>
  <si>
    <t>1.1.1</t>
  </si>
  <si>
    <t>електроенергія</t>
  </si>
  <si>
    <t>1.1.2</t>
  </si>
  <si>
    <t>матеріали, запасні частини та інші матеріальні ресурси (ремонти),послуги інших підприємств</t>
  </si>
  <si>
    <t>1.1.3</t>
  </si>
  <si>
    <t>дрова</t>
  </si>
  <si>
    <t>1.2</t>
  </si>
  <si>
    <t>прямі витрати  на оплату праці</t>
  </si>
  <si>
    <t>1.3</t>
  </si>
  <si>
    <t>інші прямі витрати, у т.ч:</t>
  </si>
  <si>
    <t>1.3.1</t>
  </si>
  <si>
    <t>ЄСВ, 22%</t>
  </si>
  <si>
    <t>1.3.2</t>
  </si>
  <si>
    <t>амортизація</t>
  </si>
  <si>
    <t>1.3.3</t>
  </si>
  <si>
    <t xml:space="preserve">підкачка води </t>
  </si>
  <si>
    <t>1.3.4</t>
  </si>
  <si>
    <t>інші прямі витрати (ПММ генератор )</t>
  </si>
  <si>
    <t>1.4</t>
  </si>
  <si>
    <t>загальновиробничі витрати, у т.ч</t>
  </si>
  <si>
    <t>1.4.1</t>
  </si>
  <si>
    <t>витрати на оплату праці</t>
  </si>
  <si>
    <t>1.4.2</t>
  </si>
  <si>
    <t>1.4.3</t>
  </si>
  <si>
    <t>1.4.4</t>
  </si>
  <si>
    <t>витрати пов'язані зі сплатою податків, зборів та інших, передбачених законодавством, обов'язкових платежів</t>
  </si>
  <si>
    <t>1.4.5</t>
  </si>
  <si>
    <t>інші витрати (ПММ, охорона праці, навчання)</t>
  </si>
  <si>
    <t>1.4.6</t>
  </si>
  <si>
    <t>перевезення дров</t>
  </si>
  <si>
    <t>2</t>
  </si>
  <si>
    <t>Адміністративні витрати, у т.ч</t>
  </si>
  <si>
    <t>2.1.</t>
  </si>
  <si>
    <t>2.2</t>
  </si>
  <si>
    <t>ЄСВ, 17,07%</t>
  </si>
  <si>
    <t>2.3</t>
  </si>
  <si>
    <t>2.4</t>
  </si>
  <si>
    <t>2.5</t>
  </si>
  <si>
    <t>інші витрати (ПММ, навчання)</t>
  </si>
  <si>
    <t>3</t>
  </si>
  <si>
    <t>Витрати на збут</t>
  </si>
  <si>
    <t>3.1</t>
  </si>
  <si>
    <t>3.2</t>
  </si>
  <si>
    <t>3.3</t>
  </si>
  <si>
    <t>3.4</t>
  </si>
  <si>
    <t>3.5</t>
  </si>
  <si>
    <t>інші витрати</t>
  </si>
  <si>
    <t>5</t>
  </si>
  <si>
    <t>Інші операційні витрати</t>
  </si>
  <si>
    <t>Фінансові витрати</t>
  </si>
  <si>
    <t>6</t>
  </si>
  <si>
    <t>Повна собівартість</t>
  </si>
  <si>
    <t>7</t>
  </si>
  <si>
    <t>Розрахунковий прибуток, у т.ч</t>
  </si>
  <si>
    <t>7.1</t>
  </si>
  <si>
    <t>податок на прибуток</t>
  </si>
  <si>
    <t>7.2</t>
  </si>
  <si>
    <t>дивіденти</t>
  </si>
  <si>
    <t>7.3</t>
  </si>
  <si>
    <t>резервний фонд (капітал)</t>
  </si>
  <si>
    <t>7.4</t>
  </si>
  <si>
    <t>на розвиток виробництва(виробничі інвестиції)</t>
  </si>
  <si>
    <t>7.5</t>
  </si>
  <si>
    <t>інше використання прибутку (обігові кошти)</t>
  </si>
  <si>
    <t>8</t>
  </si>
  <si>
    <t>Вартість централізованого теплопостачання , тис.грн.</t>
  </si>
  <si>
    <t>9</t>
  </si>
  <si>
    <t>Тариф на централізоване теплопостачання , грн/Гкал</t>
  </si>
  <si>
    <t>10</t>
  </si>
  <si>
    <t>Обсяг реалізації, Гкал</t>
  </si>
  <si>
    <t>11</t>
  </si>
  <si>
    <t>ПДВ 20%</t>
  </si>
  <si>
    <t>12</t>
  </si>
  <si>
    <r>
      <t>Тариф на централізоване теплопостачання, грн./Гкал</t>
    </r>
    <r>
      <rPr>
        <b/>
        <sz val="10"/>
        <color theme="1"/>
        <rFont val="Calibri"/>
        <family val="2"/>
        <charset val="204"/>
      </rPr>
      <t xml:space="preserve"> з ПДВ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</si>
</sst>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5" fillId="0" borderId="1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/>
    <xf numFmtId="2" fontId="5" fillId="0" borderId="7" xfId="0" applyNumberFormat="1" applyFont="1" applyBorder="1"/>
    <xf numFmtId="0" fontId="5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/>
    <xf numFmtId="0" fontId="5" fillId="0" borderId="3" xfId="0" applyFont="1" applyBorder="1"/>
    <xf numFmtId="2" fontId="2" fillId="0" borderId="7" xfId="0" applyNumberFormat="1" applyFont="1" applyBorder="1"/>
    <xf numFmtId="0" fontId="2" fillId="0" borderId="3" xfId="0" applyFont="1" applyBorder="1"/>
    <xf numFmtId="164" fontId="5" fillId="0" borderId="7" xfId="0" applyNumberFormat="1" applyFont="1" applyBorder="1"/>
    <xf numFmtId="164" fontId="2" fillId="0" borderId="7" xfId="0" applyNumberFormat="1" applyFont="1" applyBorder="1"/>
    <xf numFmtId="0" fontId="2" fillId="0" borderId="3" xfId="0" applyFont="1" applyBorder="1" applyAlignment="1">
      <alignment vertical="top" wrapText="1"/>
    </xf>
    <xf numFmtId="0" fontId="1" fillId="0" borderId="7" xfId="0" applyFont="1" applyBorder="1"/>
    <xf numFmtId="0" fontId="0" fillId="0" borderId="7" xfId="0" applyFont="1" applyBorder="1"/>
    <xf numFmtId="0" fontId="5" fillId="0" borderId="3" xfId="0" applyFont="1" applyBorder="1" applyAlignment="1">
      <alignment vertical="top" wrapText="1"/>
    </xf>
    <xf numFmtId="0" fontId="2" fillId="0" borderId="7" xfId="0" applyFont="1" applyBorder="1"/>
    <xf numFmtId="2" fontId="1" fillId="0" borderId="7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sqref="A1:H51"/>
    </sheetView>
  </sheetViews>
  <sheetFormatPr defaultRowHeight="15" x14ac:dyDescent="0.25"/>
  <cols>
    <col min="2" max="2" width="36.5703125" customWidth="1"/>
  </cols>
  <sheetData>
    <row r="1" spans="1:8" ht="18.75" x14ac:dyDescent="0.3">
      <c r="A1" s="1"/>
      <c r="B1" s="2" t="s">
        <v>0</v>
      </c>
      <c r="C1" s="3"/>
      <c r="D1" s="3"/>
      <c r="E1" s="3"/>
    </row>
    <row r="2" spans="1:8" ht="18.75" x14ac:dyDescent="0.3">
      <c r="A2" s="1"/>
      <c r="B2" s="2" t="s">
        <v>1</v>
      </c>
      <c r="C2" s="2"/>
      <c r="D2" s="2"/>
      <c r="E2" s="2"/>
    </row>
    <row r="3" spans="1:8" ht="18.75" x14ac:dyDescent="0.3">
      <c r="A3" s="1"/>
      <c r="B3" s="2" t="s">
        <v>2</v>
      </c>
      <c r="C3" s="3"/>
      <c r="D3" s="3"/>
      <c r="E3" s="3"/>
    </row>
    <row r="4" spans="1:8" ht="75" customHeight="1" x14ac:dyDescent="0.25">
      <c r="A4" s="4" t="s">
        <v>3</v>
      </c>
      <c r="B4" s="5" t="s">
        <v>4</v>
      </c>
      <c r="C4" s="6" t="s">
        <v>5</v>
      </c>
      <c r="D4" s="7"/>
      <c r="E4" s="6" t="s">
        <v>6</v>
      </c>
      <c r="F4" s="7"/>
      <c r="G4" s="6" t="s">
        <v>7</v>
      </c>
      <c r="H4" s="7"/>
    </row>
    <row r="5" spans="1:8" x14ac:dyDescent="0.25">
      <c r="A5" s="8"/>
      <c r="B5" s="9"/>
      <c r="C5" s="10" t="s">
        <v>8</v>
      </c>
      <c r="D5" s="11" t="s">
        <v>9</v>
      </c>
      <c r="E5" s="10" t="s">
        <v>8</v>
      </c>
      <c r="F5" s="11" t="s">
        <v>9</v>
      </c>
      <c r="G5" s="10" t="s">
        <v>8</v>
      </c>
      <c r="H5" s="11" t="s">
        <v>9</v>
      </c>
    </row>
    <row r="6" spans="1:8" x14ac:dyDescent="0.25">
      <c r="A6" s="8"/>
      <c r="B6" s="9"/>
      <c r="C6" s="12"/>
      <c r="D6" s="13"/>
      <c r="E6" s="14"/>
      <c r="F6" s="14"/>
      <c r="G6" s="14"/>
      <c r="H6" s="14"/>
    </row>
    <row r="7" spans="1:8" x14ac:dyDescent="0.25">
      <c r="A7" s="15">
        <v>1</v>
      </c>
      <c r="B7" s="16" t="s">
        <v>10</v>
      </c>
      <c r="C7" s="11">
        <f>C8+C12+C13+C18</f>
        <v>6939.30926</v>
      </c>
      <c r="D7" s="17">
        <f>C7/C48*1000</f>
        <v>3750.9779783783783</v>
      </c>
      <c r="E7" s="11">
        <f>E8+E12+E13+E18</f>
        <v>4223.6940999999997</v>
      </c>
      <c r="F7" s="17">
        <f>E7/E48*1000</f>
        <v>5279.617624999999</v>
      </c>
      <c r="G7" s="11">
        <f>G8+G12+G13+G18</f>
        <v>2513.8822799999998</v>
      </c>
      <c r="H7" s="17">
        <f>G7/G48*1000</f>
        <v>3927.9410624999996</v>
      </c>
    </row>
    <row r="8" spans="1:8" x14ac:dyDescent="0.25">
      <c r="A8" s="15" t="s">
        <v>11</v>
      </c>
      <c r="B8" s="18" t="s">
        <v>12</v>
      </c>
      <c r="C8" s="19">
        <f>SUM(C9:C11)</f>
        <v>3520.1880000000001</v>
      </c>
      <c r="D8" s="17">
        <f>C8/C48*1000</f>
        <v>1902.8043243243244</v>
      </c>
      <c r="E8" s="19">
        <f>SUM(E9:E11)</f>
        <v>1702.5879999999997</v>
      </c>
      <c r="F8" s="17">
        <f>E8/E48*1000</f>
        <v>2128.2349999999997</v>
      </c>
      <c r="G8" s="19">
        <f>SUM(G9:G11)</f>
        <v>902.399</v>
      </c>
      <c r="H8" s="17">
        <f>G8/G48*1000</f>
        <v>1409.9984375000001</v>
      </c>
    </row>
    <row r="9" spans="1:8" x14ac:dyDescent="0.25">
      <c r="A9" s="15" t="s">
        <v>13</v>
      </c>
      <c r="B9" s="18" t="s">
        <v>14</v>
      </c>
      <c r="C9" s="20">
        <v>893.08299999999997</v>
      </c>
      <c r="D9" s="17">
        <f>C9/C48*1000</f>
        <v>482.74756756756756</v>
      </c>
      <c r="E9" s="14">
        <v>730.70399999999995</v>
      </c>
      <c r="F9" s="17">
        <f>E9/E48*1000</f>
        <v>913.38</v>
      </c>
      <c r="G9" s="14">
        <v>121.78</v>
      </c>
      <c r="H9" s="17">
        <f>G9/G48*1000</f>
        <v>190.28125</v>
      </c>
    </row>
    <row r="10" spans="1:8" ht="38.25" x14ac:dyDescent="0.25">
      <c r="A10" s="15" t="s">
        <v>15</v>
      </c>
      <c r="B10" s="21" t="s">
        <v>16</v>
      </c>
      <c r="C10" s="20">
        <v>35.972999999999999</v>
      </c>
      <c r="D10" s="17">
        <f>C10/C48*1000</f>
        <v>19.444864864864861</v>
      </c>
      <c r="E10" s="14">
        <v>15.555</v>
      </c>
      <c r="F10" s="17">
        <f>E10/E48*1000</f>
        <v>19.443749999999998</v>
      </c>
      <c r="G10" s="14">
        <v>15.555</v>
      </c>
      <c r="H10" s="17">
        <f>G10/G48*1000</f>
        <v>24.304687499999996</v>
      </c>
    </row>
    <row r="11" spans="1:8" x14ac:dyDescent="0.25">
      <c r="A11" s="15" t="s">
        <v>17</v>
      </c>
      <c r="B11" s="21" t="s">
        <v>18</v>
      </c>
      <c r="C11" s="20">
        <v>2591.1320000000001</v>
      </c>
      <c r="D11" s="17">
        <f>C11/C48*1000</f>
        <v>1400.6118918918919</v>
      </c>
      <c r="E11" s="14">
        <v>956.32899999999995</v>
      </c>
      <c r="F11" s="17">
        <f>E11/E48*1000</f>
        <v>1195.4112500000001</v>
      </c>
      <c r="G11" s="14">
        <v>765.06399999999996</v>
      </c>
      <c r="H11" s="17">
        <f>G11/G48*1000</f>
        <v>1195.4124999999999</v>
      </c>
    </row>
    <row r="12" spans="1:8" x14ac:dyDescent="0.25">
      <c r="A12" s="15" t="s">
        <v>19</v>
      </c>
      <c r="B12" s="16" t="s">
        <v>20</v>
      </c>
      <c r="C12" s="19">
        <v>1112.865</v>
      </c>
      <c r="D12" s="17">
        <f>C12/C48*1000</f>
        <v>601.54864864864862</v>
      </c>
      <c r="E12" s="22">
        <v>1112.865</v>
      </c>
      <c r="F12" s="17">
        <f>E12/E48*1000</f>
        <v>1391.08125</v>
      </c>
      <c r="G12" s="22">
        <v>539.31200000000001</v>
      </c>
      <c r="H12" s="17">
        <f>G12/G48*1000</f>
        <v>842.67500000000007</v>
      </c>
    </row>
    <row r="13" spans="1:8" x14ac:dyDescent="0.25">
      <c r="A13" s="15" t="s">
        <v>21</v>
      </c>
      <c r="B13" s="18" t="s">
        <v>22</v>
      </c>
      <c r="C13" s="19">
        <f>SUM(C14:C17)</f>
        <v>600.25630000000001</v>
      </c>
      <c r="D13" s="17">
        <f>C13/C48*1000</f>
        <v>324.46286486486486</v>
      </c>
      <c r="E13" s="19">
        <f>SUM(E14:E17)</f>
        <v>583.92830000000004</v>
      </c>
      <c r="F13" s="17">
        <f>E13/E48*1000</f>
        <v>729.91037500000004</v>
      </c>
      <c r="G13" s="19">
        <f>SUM(G14:G17)</f>
        <v>412.65364</v>
      </c>
      <c r="H13" s="17">
        <f>G13/G48*1000</f>
        <v>644.77131250000002</v>
      </c>
    </row>
    <row r="14" spans="1:8" x14ac:dyDescent="0.25">
      <c r="A14" s="15" t="s">
        <v>23</v>
      </c>
      <c r="B14" s="18" t="s">
        <v>24</v>
      </c>
      <c r="C14" s="20">
        <f>C12*0.22</f>
        <v>244.83029999999999</v>
      </c>
      <c r="D14" s="17">
        <f>C14/C48*1000</f>
        <v>132.34070270270271</v>
      </c>
      <c r="E14" s="20">
        <f>E12*0.22</f>
        <v>244.83029999999999</v>
      </c>
      <c r="F14" s="17">
        <f>E14/E48*1000</f>
        <v>306.03787500000004</v>
      </c>
      <c r="G14" s="20">
        <f>G12*0.22</f>
        <v>118.64864</v>
      </c>
      <c r="H14" s="17">
        <f>G14/G48*1000</f>
        <v>185.38850000000002</v>
      </c>
    </row>
    <row r="15" spans="1:8" x14ac:dyDescent="0.25">
      <c r="A15" s="15" t="s">
        <v>25</v>
      </c>
      <c r="B15" s="18" t="s">
        <v>26</v>
      </c>
      <c r="C15" s="20"/>
      <c r="D15" s="17">
        <f>C15/C48*1000</f>
        <v>0</v>
      </c>
      <c r="E15" s="14">
        <v>45.093000000000004</v>
      </c>
      <c r="F15" s="17">
        <f>E15/E48*1000</f>
        <v>56.366250000000008</v>
      </c>
      <c r="G15" s="14"/>
      <c r="H15" s="17">
        <f>G15/G48*1000</f>
        <v>0</v>
      </c>
    </row>
    <row r="16" spans="1:8" x14ac:dyDescent="0.25">
      <c r="A16" s="15" t="s">
        <v>27</v>
      </c>
      <c r="B16" s="18" t="s">
        <v>28</v>
      </c>
      <c r="C16" s="20">
        <v>5.44</v>
      </c>
      <c r="D16" s="17">
        <f>C16/C48*1000</f>
        <v>2.9405405405405407</v>
      </c>
      <c r="E16" s="14">
        <v>2.35</v>
      </c>
      <c r="F16" s="17">
        <f>E16/E48*1000</f>
        <v>2.9375</v>
      </c>
      <c r="G16" s="14">
        <v>2.35</v>
      </c>
      <c r="H16" s="17">
        <f>G16/G48*1000</f>
        <v>3.6718750000000004</v>
      </c>
    </row>
    <row r="17" spans="1:8" x14ac:dyDescent="0.25">
      <c r="A17" s="15" t="s">
        <v>29</v>
      </c>
      <c r="B17" s="18" t="s">
        <v>30</v>
      </c>
      <c r="C17" s="20">
        <v>349.98599999999999</v>
      </c>
      <c r="D17" s="17">
        <f>C17/C48*1000</f>
        <v>189.18162162162162</v>
      </c>
      <c r="E17" s="14">
        <v>291.65499999999997</v>
      </c>
      <c r="F17" s="17">
        <f>E17/E48*1000</f>
        <v>364.56874999999997</v>
      </c>
      <c r="G17" s="14">
        <v>291.65499999999997</v>
      </c>
      <c r="H17" s="17">
        <f>G17/G48*1000</f>
        <v>455.71093749999994</v>
      </c>
    </row>
    <row r="18" spans="1:8" x14ac:dyDescent="0.25">
      <c r="A18" s="15" t="s">
        <v>31</v>
      </c>
      <c r="B18" s="16" t="s">
        <v>32</v>
      </c>
      <c r="C18" s="19">
        <f>SUM(C19:C24)</f>
        <v>1705.9999600000001</v>
      </c>
      <c r="D18" s="17">
        <f>C18/C48*1000</f>
        <v>922.16214054054058</v>
      </c>
      <c r="E18" s="19">
        <f>SUM(E19:E24)</f>
        <v>824.31279999999992</v>
      </c>
      <c r="F18" s="17">
        <f>E18/E48*1000</f>
        <v>1030.3909999999998</v>
      </c>
      <c r="G18" s="19">
        <f>SUM(G19:G24)</f>
        <v>659.51763999999991</v>
      </c>
      <c r="H18" s="17">
        <f>G18/G48*1000</f>
        <v>1030.4963124999999</v>
      </c>
    </row>
    <row r="19" spans="1:8" x14ac:dyDescent="0.25">
      <c r="A19" s="15" t="s">
        <v>33</v>
      </c>
      <c r="B19" s="18" t="s">
        <v>34</v>
      </c>
      <c r="C19" s="20">
        <v>156.41800000000001</v>
      </c>
      <c r="D19" s="17">
        <f>C19/C48*1000</f>
        <v>84.550270270270275</v>
      </c>
      <c r="E19" s="14">
        <v>67.64</v>
      </c>
      <c r="F19" s="17">
        <f>E19/E48*1000</f>
        <v>84.55</v>
      </c>
      <c r="G19" s="14">
        <v>54.112000000000002</v>
      </c>
      <c r="H19" s="17">
        <f>G19/G48*1000</f>
        <v>84.55</v>
      </c>
    </row>
    <row r="20" spans="1:8" x14ac:dyDescent="0.25">
      <c r="A20" s="15" t="s">
        <v>35</v>
      </c>
      <c r="B20" s="18" t="s">
        <v>24</v>
      </c>
      <c r="C20" s="20">
        <f>C19*0.22</f>
        <v>34.411960000000001</v>
      </c>
      <c r="D20" s="17">
        <f>C20/C48*1000</f>
        <v>18.60105945945946</v>
      </c>
      <c r="E20" s="20">
        <f>E19*0.22</f>
        <v>14.880800000000001</v>
      </c>
      <c r="F20" s="17">
        <f>E20/E48*1000</f>
        <v>18.600999999999999</v>
      </c>
      <c r="G20" s="20">
        <f>G19*0.22</f>
        <v>11.904640000000001</v>
      </c>
      <c r="H20" s="17">
        <f>G20/G48*1000</f>
        <v>18.600999999999999</v>
      </c>
    </row>
    <row r="21" spans="1:8" x14ac:dyDescent="0.25">
      <c r="A21" s="15" t="s">
        <v>36</v>
      </c>
      <c r="B21" s="18" t="s">
        <v>26</v>
      </c>
      <c r="C21" s="20"/>
      <c r="D21" s="17">
        <f t="shared" ref="D21:D45" si="0">C21/3260*1000</f>
        <v>0</v>
      </c>
      <c r="E21" s="14"/>
      <c r="F21" s="23"/>
      <c r="G21" s="14"/>
      <c r="H21" s="23"/>
    </row>
    <row r="22" spans="1:8" ht="38.25" x14ac:dyDescent="0.25">
      <c r="A22" s="15" t="s">
        <v>37</v>
      </c>
      <c r="B22" s="21" t="s">
        <v>38</v>
      </c>
      <c r="C22" s="20">
        <v>67.975999999999999</v>
      </c>
      <c r="D22" s="17">
        <f>C22/C48*1000</f>
        <v>36.743783783783783</v>
      </c>
      <c r="E22" s="14">
        <v>29.492000000000001</v>
      </c>
      <c r="F22" s="17">
        <f>E22/E48*1000</f>
        <v>36.865000000000002</v>
      </c>
      <c r="G22" s="14">
        <v>23.658999999999999</v>
      </c>
      <c r="H22" s="17">
        <f>G22/G48*1000</f>
        <v>36.967187500000001</v>
      </c>
    </row>
    <row r="23" spans="1:8" x14ac:dyDescent="0.25">
      <c r="A23" s="15" t="s">
        <v>39</v>
      </c>
      <c r="B23" s="18" t="s">
        <v>40</v>
      </c>
      <c r="C23" s="20">
        <v>128.31</v>
      </c>
      <c r="D23" s="17">
        <f>C23/C48*1000</f>
        <v>69.356756756756766</v>
      </c>
      <c r="E23" s="14">
        <v>55.485999999999997</v>
      </c>
      <c r="F23" s="17">
        <f>E23/E48*1000</f>
        <v>69.357500000000002</v>
      </c>
      <c r="G23" s="14">
        <v>44.387999999999998</v>
      </c>
      <c r="H23" s="17">
        <f>G23/G48*1000</f>
        <v>69.356249999999989</v>
      </c>
    </row>
    <row r="24" spans="1:8" x14ac:dyDescent="0.25">
      <c r="A24" s="15" t="s">
        <v>41</v>
      </c>
      <c r="B24" s="18" t="s">
        <v>42</v>
      </c>
      <c r="C24" s="20">
        <v>1318.884</v>
      </c>
      <c r="D24" s="17">
        <f>C24/C48*1000</f>
        <v>712.9102702702703</v>
      </c>
      <c r="E24" s="14">
        <v>656.81399999999996</v>
      </c>
      <c r="F24" s="17">
        <f>E24/E48*1000</f>
        <v>821.01749999999993</v>
      </c>
      <c r="G24" s="14">
        <v>525.45399999999995</v>
      </c>
      <c r="H24" s="17">
        <f>G24/G48*1000</f>
        <v>821.02187499999991</v>
      </c>
    </row>
    <row r="25" spans="1:8" x14ac:dyDescent="0.25">
      <c r="A25" s="15" t="s">
        <v>43</v>
      </c>
      <c r="B25" s="16" t="s">
        <v>44</v>
      </c>
      <c r="C25" s="19">
        <f>SUM(C26:C30)</f>
        <v>444.58722180000001</v>
      </c>
      <c r="D25" s="17">
        <f>C25/C48*1000</f>
        <v>240.3174171891892</v>
      </c>
      <c r="E25" s="19">
        <f>SUM(E26:E30)</f>
        <v>192.25258239999999</v>
      </c>
      <c r="F25" s="17">
        <f>E25/E48*1000</f>
        <v>240.31572800000001</v>
      </c>
      <c r="G25" s="19">
        <f>SUM(G26:G30)</f>
        <v>154.40853420000002</v>
      </c>
      <c r="H25" s="17">
        <f>G25/G48*1000</f>
        <v>241.26333468750002</v>
      </c>
    </row>
    <row r="26" spans="1:8" x14ac:dyDescent="0.25">
      <c r="A26" s="15" t="s">
        <v>45</v>
      </c>
      <c r="B26" s="18" t="s">
        <v>34</v>
      </c>
      <c r="C26" s="20">
        <v>373.774</v>
      </c>
      <c r="D26" s="17">
        <f>C26/C48*1000</f>
        <v>202.04</v>
      </c>
      <c r="E26" s="14">
        <v>161.63200000000001</v>
      </c>
      <c r="F26" s="17">
        <f>E26/E48*1000</f>
        <v>202.04</v>
      </c>
      <c r="G26" s="14">
        <v>129.30600000000001</v>
      </c>
      <c r="H26" s="17">
        <f>G26/G48*1000</f>
        <v>202.04062500000003</v>
      </c>
    </row>
    <row r="27" spans="1:8" x14ac:dyDescent="0.25">
      <c r="A27" s="15" t="s">
        <v>46</v>
      </c>
      <c r="B27" s="18" t="s">
        <v>47</v>
      </c>
      <c r="C27" s="20">
        <f>C26*0.1707</f>
        <v>63.803221799999996</v>
      </c>
      <c r="D27" s="17">
        <f>C27/C48*1000</f>
        <v>34.488227999999992</v>
      </c>
      <c r="E27" s="20">
        <f>E26*0.1707</f>
        <v>27.590582399999999</v>
      </c>
      <c r="F27" s="17">
        <f>E27/E48*1000</f>
        <v>34.488227999999992</v>
      </c>
      <c r="G27" s="20">
        <f>G26*0.1707</f>
        <v>22.0725342</v>
      </c>
      <c r="H27" s="17">
        <f>G27/G48*1000</f>
        <v>34.4883346875</v>
      </c>
    </row>
    <row r="28" spans="1:8" x14ac:dyDescent="0.25">
      <c r="A28" s="15" t="s">
        <v>48</v>
      </c>
      <c r="B28" s="18" t="s">
        <v>26</v>
      </c>
      <c r="C28" s="20"/>
      <c r="D28" s="17">
        <f>C28/C48*1000</f>
        <v>0</v>
      </c>
      <c r="E28" s="14"/>
      <c r="F28" s="17">
        <f>E28/E48*1000</f>
        <v>0</v>
      </c>
      <c r="G28" s="14"/>
      <c r="H28" s="17">
        <f>G28/G48*1000</f>
        <v>0</v>
      </c>
    </row>
    <row r="29" spans="1:8" ht="38.25" x14ac:dyDescent="0.25">
      <c r="A29" s="15" t="s">
        <v>49</v>
      </c>
      <c r="B29" s="21" t="s">
        <v>38</v>
      </c>
      <c r="C29" s="20"/>
      <c r="D29" s="17">
        <f>C29/C48*1000</f>
        <v>0</v>
      </c>
      <c r="E29" s="14"/>
      <c r="F29" s="17">
        <f>E29/E48*1000</f>
        <v>0</v>
      </c>
      <c r="G29" s="14"/>
      <c r="H29" s="17">
        <f>G29/G48*1000</f>
        <v>0</v>
      </c>
    </row>
    <row r="30" spans="1:8" x14ac:dyDescent="0.25">
      <c r="A30" s="15" t="s">
        <v>50</v>
      </c>
      <c r="B30" s="18" t="s">
        <v>51</v>
      </c>
      <c r="C30" s="20">
        <v>7.01</v>
      </c>
      <c r="D30" s="17">
        <f>C30/C48*1000</f>
        <v>3.7891891891891891</v>
      </c>
      <c r="E30" s="14">
        <v>3.03</v>
      </c>
      <c r="F30" s="17">
        <f>E30/E48*1000</f>
        <v>3.7874999999999996</v>
      </c>
      <c r="G30" s="14">
        <v>3.03</v>
      </c>
      <c r="H30" s="17">
        <f>G30/G48*1000</f>
        <v>4.734375</v>
      </c>
    </row>
    <row r="31" spans="1:8" x14ac:dyDescent="0.25">
      <c r="A31" s="15" t="s">
        <v>52</v>
      </c>
      <c r="B31" s="16" t="s">
        <v>53</v>
      </c>
      <c r="C31" s="20"/>
      <c r="D31" s="17">
        <f t="shared" si="0"/>
        <v>0</v>
      </c>
      <c r="E31" s="14"/>
      <c r="F31" s="23"/>
      <c r="G31" s="14"/>
      <c r="H31" s="23"/>
    </row>
    <row r="32" spans="1:8" x14ac:dyDescent="0.25">
      <c r="A32" s="15" t="s">
        <v>54</v>
      </c>
      <c r="B32" s="18" t="s">
        <v>34</v>
      </c>
      <c r="C32" s="20"/>
      <c r="D32" s="17">
        <f t="shared" si="0"/>
        <v>0</v>
      </c>
      <c r="E32" s="14"/>
      <c r="F32" s="23"/>
      <c r="G32" s="14"/>
      <c r="H32" s="23"/>
    </row>
    <row r="33" spans="1:8" x14ac:dyDescent="0.25">
      <c r="A33" s="15" t="s">
        <v>55</v>
      </c>
      <c r="B33" s="18" t="s">
        <v>24</v>
      </c>
      <c r="C33" s="20"/>
      <c r="D33" s="17">
        <f t="shared" si="0"/>
        <v>0</v>
      </c>
      <c r="E33" s="14"/>
      <c r="F33" s="23"/>
      <c r="G33" s="14"/>
      <c r="H33" s="23"/>
    </row>
    <row r="34" spans="1:8" x14ac:dyDescent="0.25">
      <c r="A34" s="15" t="s">
        <v>56</v>
      </c>
      <c r="B34" s="18" t="s">
        <v>26</v>
      </c>
      <c r="C34" s="20"/>
      <c r="D34" s="17">
        <f t="shared" si="0"/>
        <v>0</v>
      </c>
      <c r="E34" s="14"/>
      <c r="F34" s="23"/>
      <c r="G34" s="14"/>
      <c r="H34" s="23"/>
    </row>
    <row r="35" spans="1:8" ht="38.25" x14ac:dyDescent="0.25">
      <c r="A35" s="15" t="s">
        <v>57</v>
      </c>
      <c r="B35" s="21" t="s">
        <v>38</v>
      </c>
      <c r="C35" s="20"/>
      <c r="D35" s="17">
        <f t="shared" si="0"/>
        <v>0</v>
      </c>
      <c r="E35" s="14"/>
      <c r="F35" s="23"/>
      <c r="G35" s="14"/>
      <c r="H35" s="23"/>
    </row>
    <row r="36" spans="1:8" x14ac:dyDescent="0.25">
      <c r="A36" s="15" t="s">
        <v>58</v>
      </c>
      <c r="B36" s="18" t="s">
        <v>59</v>
      </c>
      <c r="C36" s="20"/>
      <c r="D36" s="17">
        <f t="shared" si="0"/>
        <v>0</v>
      </c>
      <c r="E36" s="14"/>
      <c r="F36" s="23"/>
      <c r="G36" s="14"/>
      <c r="H36" s="23"/>
    </row>
    <row r="37" spans="1:8" x14ac:dyDescent="0.25">
      <c r="A37" s="15" t="s">
        <v>60</v>
      </c>
      <c r="B37" s="16" t="s">
        <v>61</v>
      </c>
      <c r="C37" s="20"/>
      <c r="D37" s="17">
        <f t="shared" si="0"/>
        <v>0</v>
      </c>
      <c r="E37" s="14"/>
      <c r="F37" s="23"/>
      <c r="G37" s="14"/>
      <c r="H37" s="23"/>
    </row>
    <row r="38" spans="1:8" x14ac:dyDescent="0.25">
      <c r="A38" s="15" t="s">
        <v>60</v>
      </c>
      <c r="B38" s="16" t="s">
        <v>62</v>
      </c>
      <c r="C38" s="20"/>
      <c r="D38" s="17">
        <f t="shared" si="0"/>
        <v>0</v>
      </c>
      <c r="E38" s="14"/>
      <c r="F38" s="23"/>
      <c r="G38" s="14"/>
      <c r="H38" s="23"/>
    </row>
    <row r="39" spans="1:8" x14ac:dyDescent="0.25">
      <c r="A39" s="15" t="s">
        <v>63</v>
      </c>
      <c r="B39" s="16" t="s">
        <v>64</v>
      </c>
      <c r="C39" s="19">
        <f>C25+C7</f>
        <v>7383.8964818000004</v>
      </c>
      <c r="D39" s="17">
        <f>C39/C48*1000</f>
        <v>3991.2953955675675</v>
      </c>
      <c r="E39" s="19">
        <f>E25+E7</f>
        <v>4415.9466824000001</v>
      </c>
      <c r="F39" s="23">
        <f>E39/E48*1000</f>
        <v>5519.9333529999994</v>
      </c>
      <c r="G39" s="19">
        <f>G25+G7</f>
        <v>2668.2908141999997</v>
      </c>
      <c r="H39" s="23">
        <f>G39/G48*1000</f>
        <v>4169.2043971874991</v>
      </c>
    </row>
    <row r="40" spans="1:8" x14ac:dyDescent="0.25">
      <c r="A40" s="15" t="s">
        <v>65</v>
      </c>
      <c r="B40" s="16" t="s">
        <v>66</v>
      </c>
      <c r="C40" s="20"/>
      <c r="D40" s="11">
        <f t="shared" si="0"/>
        <v>0</v>
      </c>
      <c r="E40" s="14"/>
      <c r="F40" s="14"/>
      <c r="G40" s="14"/>
      <c r="H40" s="14"/>
    </row>
    <row r="41" spans="1:8" x14ac:dyDescent="0.25">
      <c r="A41" s="15" t="s">
        <v>67</v>
      </c>
      <c r="B41" s="18" t="s">
        <v>68</v>
      </c>
      <c r="C41" s="20"/>
      <c r="D41" s="11">
        <f t="shared" si="0"/>
        <v>0</v>
      </c>
      <c r="E41" s="14"/>
      <c r="F41" s="14"/>
      <c r="G41" s="14"/>
      <c r="H41" s="14"/>
    </row>
    <row r="42" spans="1:8" x14ac:dyDescent="0.25">
      <c r="A42" s="15" t="s">
        <v>69</v>
      </c>
      <c r="B42" s="18" t="s">
        <v>70</v>
      </c>
      <c r="C42" s="20"/>
      <c r="D42" s="11"/>
      <c r="E42" s="14"/>
      <c r="F42" s="14"/>
      <c r="G42" s="14"/>
      <c r="H42" s="14"/>
    </row>
    <row r="43" spans="1:8" x14ac:dyDescent="0.25">
      <c r="A43" s="15" t="s">
        <v>71</v>
      </c>
      <c r="B43" s="18" t="s">
        <v>72</v>
      </c>
      <c r="C43" s="20"/>
      <c r="D43" s="11">
        <f t="shared" si="0"/>
        <v>0</v>
      </c>
      <c r="E43" s="14"/>
      <c r="F43" s="14"/>
      <c r="G43" s="14"/>
      <c r="H43" s="14"/>
    </row>
    <row r="44" spans="1:8" ht="25.5" x14ac:dyDescent="0.25">
      <c r="A44" s="15" t="s">
        <v>73</v>
      </c>
      <c r="B44" s="21" t="s">
        <v>74</v>
      </c>
      <c r="C44" s="20"/>
      <c r="D44" s="11">
        <f t="shared" si="0"/>
        <v>0</v>
      </c>
      <c r="E44" s="14"/>
      <c r="F44" s="14"/>
      <c r="G44" s="14"/>
      <c r="H44" s="14"/>
    </row>
    <row r="45" spans="1:8" x14ac:dyDescent="0.25">
      <c r="A45" s="15" t="s">
        <v>75</v>
      </c>
      <c r="B45" s="18" t="s">
        <v>76</v>
      </c>
      <c r="C45" s="20"/>
      <c r="D45" s="11">
        <f t="shared" si="0"/>
        <v>0</v>
      </c>
      <c r="E45" s="14"/>
      <c r="F45" s="14"/>
      <c r="G45" s="14"/>
      <c r="H45" s="14"/>
    </row>
    <row r="46" spans="1:8" ht="25.5" x14ac:dyDescent="0.25">
      <c r="A46" s="15" t="s">
        <v>77</v>
      </c>
      <c r="B46" s="24" t="s">
        <v>78</v>
      </c>
      <c r="C46" s="19">
        <f>C39+C40</f>
        <v>7383.8964818000004</v>
      </c>
      <c r="D46" s="11"/>
      <c r="E46" s="19">
        <f>E39+E40</f>
        <v>4415.9466824000001</v>
      </c>
      <c r="F46" s="14"/>
      <c r="G46" s="19">
        <f>G39+G40</f>
        <v>2668.2908141999997</v>
      </c>
      <c r="H46" s="14"/>
    </row>
    <row r="47" spans="1:8" ht="25.5" x14ac:dyDescent="0.25">
      <c r="A47" s="15" t="s">
        <v>79</v>
      </c>
      <c r="B47" s="24" t="s">
        <v>80</v>
      </c>
      <c r="C47" s="17"/>
      <c r="D47" s="11">
        <f>C46/C48*1000</f>
        <v>3991.2953955675675</v>
      </c>
      <c r="E47" s="14"/>
      <c r="F47" s="22">
        <f>E46/E48*1000</f>
        <v>5519.9333529999994</v>
      </c>
      <c r="G47" s="14"/>
      <c r="H47" s="22">
        <f>G46/G48*1000</f>
        <v>4169.2043971874991</v>
      </c>
    </row>
    <row r="48" spans="1:8" x14ac:dyDescent="0.25">
      <c r="A48" s="15" t="s">
        <v>81</v>
      </c>
      <c r="B48" s="16" t="s">
        <v>82</v>
      </c>
      <c r="C48" s="10">
        <v>1850</v>
      </c>
      <c r="D48" s="11"/>
      <c r="E48" s="22">
        <v>800</v>
      </c>
      <c r="F48" s="22"/>
      <c r="G48" s="22">
        <v>640</v>
      </c>
      <c r="H48" s="22"/>
    </row>
    <row r="49" spans="1:8" x14ac:dyDescent="0.25">
      <c r="A49" s="15" t="s">
        <v>83</v>
      </c>
      <c r="B49" s="18" t="s">
        <v>84</v>
      </c>
      <c r="C49" s="25"/>
      <c r="D49" s="11">
        <f>D47*20%</f>
        <v>798.25907911351351</v>
      </c>
      <c r="E49" s="14"/>
      <c r="F49" s="11">
        <f>F47*20%</f>
        <v>1103.9866706</v>
      </c>
      <c r="G49" s="14"/>
      <c r="H49" s="11">
        <f>H47*20%</f>
        <v>833.84087943749989</v>
      </c>
    </row>
    <row r="50" spans="1:8" ht="25.5" x14ac:dyDescent="0.25">
      <c r="A50" s="15" t="s">
        <v>85</v>
      </c>
      <c r="B50" s="24" t="s">
        <v>86</v>
      </c>
      <c r="C50" s="25"/>
      <c r="D50" s="11">
        <f>D47+D49</f>
        <v>4789.554474681081</v>
      </c>
      <c r="E50" s="22"/>
      <c r="F50" s="26">
        <f>F47+F49</f>
        <v>6623.9200235999997</v>
      </c>
      <c r="G50" s="22"/>
      <c r="H50" s="26">
        <f>H47+H49</f>
        <v>5003.0452766249991</v>
      </c>
    </row>
  </sheetData>
  <mergeCells count="7">
    <mergeCell ref="C6:D6"/>
    <mergeCell ref="B1:E1"/>
    <mergeCell ref="B2:E2"/>
    <mergeCell ref="B3:E3"/>
    <mergeCell ref="C4:D4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Петровна</dc:creator>
  <cp:lastModifiedBy>Олена Петровна</cp:lastModifiedBy>
  <dcterms:created xsi:type="dcterms:W3CDTF">2026-09-21T10:45:18Z</dcterms:created>
  <dcterms:modified xsi:type="dcterms:W3CDTF">2026-09-21T10:46:37Z</dcterms:modified>
</cp:coreProperties>
</file>